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worksheets/sheet5.xml" ContentType="application/vnd.openxmlformats-officedocument.spreadsheetml.worksheet+xml"/>
  <Override PartName="/xl/styles.xml" ContentType="application/vnd.openxmlformats-officedocument.spreadsheetml.style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ommbus\Desktop\Regione ER 23-02-2016\doc predisposta\off economica\LISTINI\"/>
    </mc:Choice>
  </mc:AlternateContent>
  <bookViews>
    <workbookView xWindow="0" yWindow="690" windowWidth="6630" windowHeight="7455" tabRatio="942" firstSheet="2" activeTab="4"/>
  </bookViews>
  <sheets>
    <sheet name="CE 2005" sheetId="2" state="hidden" r:id="rId1"/>
    <sheet name="CE Bdg 2006" sheetId="3" state="hidden" r:id="rId2"/>
    <sheet name="Copertina" sheetId="31" r:id="rId3"/>
    <sheet name="Fiorino Furgone" sheetId="24" r:id="rId4"/>
    <sheet name="OPT Furgone" sheetId="25" r:id="rId5"/>
  </sheets>
  <externalReferences>
    <externalReference r:id="rId6"/>
  </externalReferences>
  <definedNames>
    <definedName name="_a" hidden="1">{"'OBT_6M_30_6'!$S$1:$AE$53"}</definedName>
    <definedName name="_com" hidden="1">{"'OBT_6M_30_6'!$S$1:$AE$53"}</definedName>
    <definedName name="_xlnm._FilterDatabase" localSheetId="4" hidden="1">'OPT Furgone'!#REF!</definedName>
    <definedName name="_Key1" hidden="1">[1]chapisteria!#REF!</definedName>
    <definedName name="_Order1" hidden="1">255</definedName>
    <definedName name="_Sort" hidden="1">#REF!</definedName>
    <definedName name="anscount" hidden="1">1</definedName>
    <definedName name="_xlnm.Print_Area" localSheetId="0">'CE 2005'!$A$1:$AI$56</definedName>
    <definedName name="_xlnm.Print_Area" localSheetId="1">'CE Bdg 2006'!$A$1:$AI$80</definedName>
    <definedName name="CIAO" hidden="1">{"'OBT_6M_30_6'!$S$1:$AE$53"}</definedName>
    <definedName name="dom" hidden="1">{"'OBT_6M_30_6'!$S$1:$AE$53"}</definedName>
    <definedName name="fa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filna" hidden="1">{"'OBT_6M_30_6'!$S$1:$AE$53"}</definedName>
    <definedName name="gii" hidden="1">{"'OBT_6M_30_6'!$S$1:$AE$53"}</definedName>
    <definedName name="HTML_CodePage" hidden="1">1252</definedName>
    <definedName name="HTML_Control" hidden="1">{"'OBT_6M_30_6'!$S$1:$AE$53"}</definedName>
    <definedName name="HTML_OBDlg2" hidden="1">FALSE</definedName>
    <definedName name="HTML_OBDlg3" hidden="1">TRUE</definedName>
    <definedName name="HTML_OBDlg4" hidden="1">TRUE</definedName>
    <definedName name="HTML_OS" hidden="1">0</definedName>
    <definedName name="HTML_PathFile" hidden="1">"C:\WINDOWS\Desktop\Stk Anziano 6 mesi\Anz_6m_II.htm"</definedName>
    <definedName name="HTML_PathTemplate" hidden="1">"D:\Intranet\Titolo_Stock_Anziano_mensile.htm"</definedName>
    <definedName name="HTML1_1" hidden="1">"'[Quadro Macroeconomico.xls]pesi'!$A$1:$E$9"</definedName>
    <definedName name="HTML1_10" hidden="1">""</definedName>
    <definedName name="HTML1_11" hidden="1">1</definedName>
    <definedName name="HTML1_12" hidden="1">"C:\pubblica\Quadromacroeconomico\Tabelle\pippo.htm"</definedName>
    <definedName name="HTML1_2" hidden="1">1</definedName>
    <definedName name="HTML1_3" hidden="1">"Quadro Macroeconomico"</definedName>
    <definedName name="HTML1_4" hidden="1">"pesi"</definedName>
    <definedName name="HTML1_5" hidden="1">""</definedName>
    <definedName name="HTML1_6" hidden="1">-4146</definedName>
    <definedName name="HTML1_7" hidden="1">-4146</definedName>
    <definedName name="HTML1_8" hidden="1">"02/07/96"</definedName>
    <definedName name="HTML1_9" hidden="1">"Giorgio Poli"</definedName>
    <definedName name="HTML2_1" hidden="1">"[OBT_6M_1.XLS]OBT_6M_sem!$B$5:$M$51"</definedName>
    <definedName name="HTML2_11" hidden="1">1</definedName>
    <definedName name="HTML2_12" hidden="1">"C:\WEB\EXCEL\STK_ANZ\ANZ_6M.HTM"</definedName>
    <definedName name="HTML2_2" hidden="1">-4146</definedName>
    <definedName name="HTML2_3" hidden="1">"C:\WEB\EXCEL\STK_ANZ\HTMLTEMP.HTM"</definedName>
    <definedName name="HTMLCount" hidden="1">1</definedName>
    <definedName name="JLKGJG" hidden="1">{"'OBT_6M_30_6'!$S$1:$AE$53"}</definedName>
    <definedName name="KPI" hidden="1">{"'OBT_6M_30_6'!$S$1:$AE$53"}</definedName>
    <definedName name="L" hidden="1">{"'OBT_6M_30_6'!$S$1:$AE$53"}</definedName>
    <definedName name="LIDIA" hidden="1">{"'OBT_6M_30_6'!$S$1:$AE$53"}</definedName>
    <definedName name="LIDIA2" hidden="1">{"'OBT_6M_30_6'!$S$1:$AE$53"}</definedName>
    <definedName name="LIDIA3" hidden="1">{"'OBT_6M_30_6'!$S$1:$AE$53"}</definedName>
    <definedName name="LIDIA4" hidden="1">{"'OBT_6M_30_6'!$S$1:$AE$53"}</definedName>
    <definedName name="limcount" hidden="1">1</definedName>
    <definedName name="mmmm" hidden="1">{"'OBT_6M_30_6'!$S$1:$AE$53"}</definedName>
    <definedName name="q" hidden="1">{"'OBT_6M_30_6'!$S$1:$AE$53"}</definedName>
    <definedName name="RTT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sdsdsd" hidden="1">{"'OBT_6M_30_6'!$S$1:$AE$53"}</definedName>
    <definedName name="sencount" hidden="1">1</definedName>
    <definedName name="SSSS" hidden="1">{"'OBT_6M_30_6'!$S$1:$AE$53"}</definedName>
    <definedName name="sssttt" hidden="1">{#N/A,#N/A,FALSE,"CKD Price Build Up"}</definedName>
    <definedName name="ujhjg" hidden="1">{#N/A,#N/A,FALSE,"Contr. Margin"}</definedName>
    <definedName name="VVV" hidden="1">{"'OBT_6M_30_6'!$S$1:$AE$53"}</definedName>
    <definedName name="w" hidden="1">{"'OBT_6M_30_6'!$S$1:$AE$53"}</definedName>
    <definedName name="wqedw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Big._.Four._.Countries." hidden="1">{#N/A,#N/A,FALSE,"Japan";#N/A,#N/A,FALSE,"Taiwan";#N/A,#N/A,FALSE,"Thailand";#N/A,#N/A,FALSE,"Australia"}</definedName>
    <definedName name="wrn.CKD._.Price._.Build._.Up." hidden="1">{#N/A,#N/A,FALSE,"CKD Price Build Up"}</definedName>
    <definedName name="wrn.Contribution._.Margin." hidden="1">{#N/A,#N/A,FALSE,"Contr. Margin"}</definedName>
    <definedName name="wrn.due_stringhe_bdg_po." hidden="1">{"due-stringhe_bdg_po",#N/A,FALSE,"TOT_VET_00";"due-stringhe_bdg_po",#N/A,FALSE,"TOT_VET_FIAT";"due-stringhe_bdg_po",#N/A,FALSE,"SEICENTO";"due-stringhe_bdg_po",#N/A,FALSE,"SEIC+VAN";"due-stringhe_bdg_po",#N/A,FALSE,"PANDA";"due-stringhe_bdg_po",#N/A,FALSE,"PANDA+VAN";"due-stringhe_bdg_po",#N/A,FALSE,"PUNTO";"due-stringhe_bdg_po",#N/A,FALSE,"188";"due-stringhe_bdg_po",#N/A,FALSE,"188_BN+VAN";"due-stringhe_bdg_po",#N/A,FALSE,"PALIO-2V";"due-stringhe_bdg_po",#N/A,FALSE,"PALIOWE";"due-stringhe_bdg_po",#N/A,FALSE,"BRAVO_A";"due-stringhe_bdg_po",#N/A,FALSE,"TIPO2";"due-stringhe_bdg_po",#N/A,FALSE,"MAREA";"due-stringhe_bdg_po",#N/A,FALSE,"MAREA+MAR";"due-stringhe_bdg_po",#N/A,FALSE,"COUPE";"due-stringhe_bdg_po",#N/A,FALSE,"BARCHETTA";"due-stringhe_bdg_po",#N/A,FALSE,"MULTIPLA";"due-stringhe_bdg_po",#N/A,FALSE,"ULYSSE";"due-stringhe_bdg_po",#N/A,FALSE,"NUO_ULY";"due-stringhe_bdg_po",#N/A,FALSE,"ULY TOT";"due-stringhe_bdg_po",#N/A,FALSE,"DOBLO_TOT";"due-stringhe_bdg_po",#N/A,FALSE,"DOBLO_PERS"}</definedName>
    <definedName name="wrn.due_stringhe_bdg_tc." hidden="1">{"due_stringhe_bdg_tc",#N/A,FALSE,"TOT_VET_00";"due_stringhe_bdg_tc",#N/A,FALSE,"TOT_VET_FIAT";"due_stringhe_bdg_tc",#N/A,FALSE,"SEICENTO";"due_stringhe_bdg_tc",#N/A,FALSE,"SEIC+VAN";"due_stringhe_bdg_tc",#N/A,FALSE,"PANDA";"due_stringhe_bdg_tc",#N/A,FALSE,"PANDA+VAN";"due_stringhe_bdg_tc",#N/A,FALSE,"PUNTO";"due_stringhe_bdg_tc",#N/A,FALSE,"188";"due_stringhe_bdg_tc",#N/A,FALSE,"188_BN+VAN";"due_stringhe_bdg_tc",#N/A,FALSE,"PALIO-2V";"due_stringhe_bdg_tc",#N/A,FALSE,"PALIOWE";"due_stringhe_bdg_tc",#N/A,FALSE,"BRAVO_A";"due_stringhe_bdg_tc",#N/A,FALSE,"TIPO2";"due_stringhe_bdg_tc",#N/A,FALSE,"MAREA";"due_stringhe_bdg_tc",#N/A,FALSE,"MAREA+MAR";"due_stringhe_bdg_tc",#N/A,FALSE,"COUPE";"due_stringhe_bdg_tc",#N/A,FALSE,"BARCHETTA";"due_stringhe_bdg_tc",#N/A,FALSE,"MULTIPLA";"due_stringhe_bdg_tc",#N/A,FALSE,"ULYSSE";"due_stringhe_bdg_tc",#N/A,FALSE,"NUO_ULY";"due_stringhe_bdg_tc",#N/A,FALSE,"ULY TOT";"due_stringhe_bdg_tc",#N/A,FALSE,"DOBLO_TOT";"due_stringhe_bdg_tc",#N/A,FALSE,"DOBLO_PERS"}</definedName>
    <definedName name="wrn.due_stringhe_po_tc." hidden="1">{"due_stringhe_po_tc",#N/A,FALSE,"TOT_VET_00";"due_stringhe_po_tc",#N/A,FALSE,"TOT_VET_FIAT";"due_stringhe_po_tc",#N/A,FALSE,"SEICENTO";"due_stringhe_po_tc",#N/A,FALSE,"SEIC+VAN";"due_stringhe_po_tc",#N/A,FALSE,"PANDA";"due_stringhe_po_tc",#N/A,FALSE,"PANDA+VAN";"due_stringhe_po_tc",#N/A,FALSE,"PUNTO";"due_stringhe_po_tc",#N/A,FALSE,"188";"due_stringhe_po_tc",#N/A,FALSE,"188_BN+VAN";"due_stringhe_po_tc",#N/A,FALSE,"PALIO-2V";"due_stringhe_po_tc",#N/A,FALSE,"PALIOWE";"due_stringhe_po_tc",#N/A,FALSE,"BRAVO_A";"due_stringhe_po_tc",#N/A,FALSE,"TIPO2";"due_stringhe_po_tc",#N/A,FALSE,"MAREA";"due_stringhe_po_tc",#N/A,FALSE,"MAREA+MAR";"due_stringhe_po_tc",#N/A,FALSE,"COUPE";"due_stringhe_po_tc",#N/A,FALSE,"BARCHETTA";"due_stringhe_po_tc",#N/A,FALSE,"MULTIPLA";"due_stringhe_po_tc",#N/A,FALSE,"ULYSSE";"due_stringhe_po_tc",#N/A,FALSE,"NUO_ULY";"due_stringhe_po_tc",#N/A,FALSE,"ULY TOT";"due_stringhe_po_tc",#N/A,FALSE,"DOBLO_TOT";"due_stringhe_po_tc",#N/A,FALSE,"DOBLO_PERS"}</definedName>
    <definedName name="wrn.Print." hidden="1">{#N/A,#N/A,FALSE,"Cover Sheet";#N/A,#N/A,FALSE,"BE 13 Fiesta";#N/A,#N/A,FALSE,"New Fiesta";#N/A,#N/A,FALSE,"Escort";#N/A,#N/A,FALSE,"Mondeo";#N/A,#N/A,FALSE,"Scorpio";#N/A,#N/A,FALSE,"Probe";#N/A,#N/A,FALSE,"Maverick";#N/A,#N/A,FALSE,"Galaxy";#N/A,#N/A,FALSE,"Light vans";#N/A,#N/A,FALSE,"Transit"}</definedName>
    <definedName name="wrn.Print._.Full._.Report." hidden="1">{#N/A,#N/A,TRUE,"Cover Page";#N/A,#N/A,TRUE,"Tracking sheet";#N/A,#N/A,TRUE,"Profit for '95'96'97 at Aug 96 ";#N/A,#N/A,TRUE,"1997 MY Summary PAPP";#N/A,#N/A,TRUE,"Sub Encore v GM";#N/A,#N/A,TRUE,"Encore v GM";#N/A,#N/A,TRUE,"LX 1.3 3dr";#N/A,#N/A,TRUE,"LX 1.25 3dr";#N/A,#N/A,TRUE,"Si 1.25 v Polo";#N/A,#N/A,TRUE,"Si 1.4";#N/A,#N/A,TRUE,"Ghia 1.25";#N/A,#N/A,TRUE,"Ghia 1.4";#N/A,#N/A,TRUE,"Ghia v CDX";#N/A,#N/A,TRUE,"Ghia X v CDX";#N/A,#N/A,TRUE,"WIRING Wholsesale";#N/A,#N/A,TRUE,"WIRING Retail"}</definedName>
    <definedName name="wrn.tre_stringhe." hidden="1">{"tre_stringhe",#N/A,FALSE,"TOT_VET_00";"tre_stringhe",#N/A,FALSE,"TOT_VET_FIAT";"tre_stringhe",#N/A,FALSE,"SEICENTO";"tre_stringhe",#N/A,FALSE,"SEIC+VAN";"tre_stringhe",#N/A,FALSE,"PANDA";"tre_stringhe",#N/A,FALSE,"PANDA+VAN";"tre_stringhe",#N/A,FALSE,"PUNTO";"tre_stringhe",#N/A,FALSE,"188";"tre_stringhe",#N/A,FALSE,"188_BN+VAN";"tre_stringhe",#N/A,FALSE,"PALIO-2V";"tre_stringhe",#N/A,FALSE,"BRAVO_A";"tre_stringhe",#N/A,FALSE,"PALIOWE";"tre_stringhe",#N/A,FALSE,"TIPO2";"tre_stringhe",#N/A,FALSE,"MAREA";"tre_stringhe",#N/A,FALSE,"MAREA+MAR";"tre_stringhe",#N/A,FALSE,"COUPE";"tre_stringhe",#N/A,FALSE,"BARCHETTA";"tre_stringhe",#N/A,FALSE,"MULTIPLA";"tre_stringhe",#N/A,FALSE,"ULYSSE";"tre_stringhe",#N/A,FALSE,"NUO_ULY";"tre_stringhe",#N/A,FALSE,"ULY TOT";"tre_stringhe",#N/A,FALSE,"DOBLO_TOT";"tre_stringhe",#N/A,FALSE,"DOBLO_PERS"}</definedName>
    <definedName name="ZZZZZZZZZZZZZZ" hidden="1">{"'OBT_6M_30_6'!$S$1:$AE$53"}</definedName>
  </definedNames>
  <calcPr calcId="152511"/>
</workbook>
</file>

<file path=xl/calcChain.xml><?xml version="1.0" encoding="utf-8"?>
<calcChain xmlns="http://schemas.openxmlformats.org/spreadsheetml/2006/main">
  <c r="O27" i="3" l="1"/>
  <c r="O78" i="3"/>
  <c r="O28" i="3"/>
  <c r="O29" i="3"/>
  <c r="O30" i="3"/>
  <c r="U30" i="3"/>
  <c r="AC30" i="3" s="1"/>
  <c r="AE30" i="3" s="1"/>
  <c r="O36" i="3"/>
  <c r="O37" i="3"/>
  <c r="P37" i="3" s="1"/>
  <c r="T37" i="3" s="1"/>
  <c r="AB37" i="3" s="1"/>
  <c r="AH37" i="3" s="1"/>
  <c r="O38" i="3"/>
  <c r="U38" i="3"/>
  <c r="AC38" i="3" s="1"/>
  <c r="AE38" i="3" s="1"/>
  <c r="O39" i="3"/>
  <c r="U39" i="3"/>
  <c r="AC39" i="3" s="1"/>
  <c r="AI39" i="3" s="1"/>
  <c r="O45" i="3"/>
  <c r="P45" i="3"/>
  <c r="T45" i="3" s="1"/>
  <c r="AB45" i="3" s="1"/>
  <c r="O46" i="3"/>
  <c r="P46" i="3"/>
  <c r="T46" i="3" s="1"/>
  <c r="AB46" i="3" s="1"/>
  <c r="AD46" i="3" s="1"/>
  <c r="O47" i="3"/>
  <c r="P47" i="3" s="1"/>
  <c r="T47" i="3" s="1"/>
  <c r="AB47" i="3" s="1"/>
  <c r="AH47" i="3" s="1"/>
  <c r="O53" i="3"/>
  <c r="U53" i="3"/>
  <c r="AC53" i="3" s="1"/>
  <c r="AE53" i="3" s="1"/>
  <c r="O54" i="3"/>
  <c r="U54" i="3"/>
  <c r="AC54" i="3" s="1"/>
  <c r="AI54" i="3" s="1"/>
  <c r="O55" i="3"/>
  <c r="U55" i="3"/>
  <c r="AC55" i="3" s="1"/>
  <c r="AI55" i="3" s="1"/>
  <c r="O61" i="3"/>
  <c r="U61" i="3"/>
  <c r="AC61" i="3" s="1"/>
  <c r="O62" i="3"/>
  <c r="P62" i="3" s="1"/>
  <c r="T62" i="3" s="1"/>
  <c r="AB62" i="3" s="1"/>
  <c r="AD62" i="3" s="1"/>
  <c r="O63" i="3"/>
  <c r="P63" i="3"/>
  <c r="T63" i="3" s="1"/>
  <c r="AB63" i="3" s="1"/>
  <c r="AD63" i="3" s="1"/>
  <c r="O69" i="3"/>
  <c r="P69" i="3" s="1"/>
  <c r="T69" i="3" s="1"/>
  <c r="AB69" i="3" s="1"/>
  <c r="O70" i="3"/>
  <c r="P70" i="3"/>
  <c r="T70" i="3" s="1"/>
  <c r="AB70" i="3" s="1"/>
  <c r="AD70" i="3" s="1"/>
  <c r="O71" i="3"/>
  <c r="U71" i="3" s="1"/>
  <c r="AC71" i="3" s="1"/>
  <c r="AE71" i="3" s="1"/>
  <c r="V78" i="3"/>
  <c r="X78" i="3"/>
  <c r="Y78" i="3"/>
  <c r="W78" i="3"/>
  <c r="AA78" i="3"/>
  <c r="Z78" i="3"/>
  <c r="P5" i="3"/>
  <c r="T5" i="3" s="1"/>
  <c r="AB5" i="3" s="1"/>
  <c r="AH5" i="3" s="1"/>
  <c r="P6" i="3"/>
  <c r="T6" i="3" s="1"/>
  <c r="P7" i="3"/>
  <c r="T7" i="3" s="1"/>
  <c r="AB7" i="3" s="1"/>
  <c r="AD7" i="3" s="1"/>
  <c r="P9" i="3"/>
  <c r="T9" i="3" s="1"/>
  <c r="AB9" i="3" s="1"/>
  <c r="P10" i="3"/>
  <c r="T10" i="3" s="1"/>
  <c r="AB10" i="3" s="1"/>
  <c r="AH10" i="3" s="1"/>
  <c r="P11" i="3"/>
  <c r="T11" i="3" s="1"/>
  <c r="AB11" i="3" s="1"/>
  <c r="AD11" i="3" s="1"/>
  <c r="P13" i="3"/>
  <c r="T13" i="3" s="1"/>
  <c r="AB13" i="3" s="1"/>
  <c r="AD13" i="3" s="1"/>
  <c r="P14" i="3"/>
  <c r="T14" i="3" s="1"/>
  <c r="AB14" i="3" s="1"/>
  <c r="AD14" i="3" s="1"/>
  <c r="P15" i="3"/>
  <c r="T15" i="3" s="1"/>
  <c r="AB15" i="3" s="1"/>
  <c r="AH15" i="3" s="1"/>
  <c r="P17" i="3"/>
  <c r="T17" i="3" s="1"/>
  <c r="AB17" i="3" s="1"/>
  <c r="P18" i="3"/>
  <c r="T18" i="3" s="1"/>
  <c r="AB18" i="3" s="1"/>
  <c r="V21" i="3"/>
  <c r="X21" i="3"/>
  <c r="Y21" i="3"/>
  <c r="W21" i="3"/>
  <c r="AA21" i="3" s="1"/>
  <c r="Z21" i="3"/>
  <c r="O27" i="2"/>
  <c r="U27" i="2" s="1"/>
  <c r="U54" i="2" s="1"/>
  <c r="AC54" i="2" s="1"/>
  <c r="O28" i="2"/>
  <c r="P28" i="2" s="1"/>
  <c r="T28" i="2" s="1"/>
  <c r="AB28" i="2" s="1"/>
  <c r="AD28" i="2" s="1"/>
  <c r="O29" i="2"/>
  <c r="U29" i="2"/>
  <c r="AC29" i="2" s="1"/>
  <c r="AE29" i="2" s="1"/>
  <c r="O30" i="2"/>
  <c r="P30" i="2"/>
  <c r="T30" i="2" s="1"/>
  <c r="AB30" i="2" s="1"/>
  <c r="AD30" i="2" s="1"/>
  <c r="O32" i="2"/>
  <c r="U32" i="2" s="1"/>
  <c r="AC32" i="2" s="1"/>
  <c r="AE32" i="2" s="1"/>
  <c r="O33" i="2"/>
  <c r="P33" i="2" s="1"/>
  <c r="T33" i="2" s="1"/>
  <c r="AB33" i="2" s="1"/>
  <c r="AD33" i="2" s="1"/>
  <c r="O34" i="2"/>
  <c r="U34" i="2"/>
  <c r="O35" i="2"/>
  <c r="P35" i="2"/>
  <c r="T35" i="2" s="1"/>
  <c r="O37" i="2"/>
  <c r="P37" i="2"/>
  <c r="T37" i="2" s="1"/>
  <c r="O38" i="2"/>
  <c r="P38" i="2"/>
  <c r="T38" i="2" s="1"/>
  <c r="O39" i="2"/>
  <c r="U39" i="2" s="1"/>
  <c r="AC39" i="2" s="1"/>
  <c r="O41" i="2"/>
  <c r="U41" i="2"/>
  <c r="AC41" i="2" s="1"/>
  <c r="AE41" i="2" s="1"/>
  <c r="O42" i="2"/>
  <c r="U42" i="2"/>
  <c r="O43" i="2"/>
  <c r="O45" i="2"/>
  <c r="P45" i="2" s="1"/>
  <c r="T45" i="2" s="1"/>
  <c r="O46" i="2"/>
  <c r="P46" i="2"/>
  <c r="T46" i="2" s="1"/>
  <c r="AB46" i="2" s="1"/>
  <c r="AD46" i="2" s="1"/>
  <c r="O47" i="2"/>
  <c r="P47" i="2" s="1"/>
  <c r="T47" i="2" s="1"/>
  <c r="AB47" i="2" s="1"/>
  <c r="O49" i="2"/>
  <c r="P49" i="2"/>
  <c r="T49" i="2" s="1"/>
  <c r="AB49" i="2" s="1"/>
  <c r="AD49" i="2" s="1"/>
  <c r="O50" i="2"/>
  <c r="O51" i="2"/>
  <c r="P51" i="2"/>
  <c r="T51" i="2" s="1"/>
  <c r="AB51" i="2" s="1"/>
  <c r="AD51" i="2" s="1"/>
  <c r="U51" i="2"/>
  <c r="AC51" i="2" s="1"/>
  <c r="V54" i="2"/>
  <c r="X54" i="2"/>
  <c r="Y54" i="2"/>
  <c r="W54" i="2"/>
  <c r="Z54" i="2"/>
  <c r="U5" i="3"/>
  <c r="AC5" i="3" s="1"/>
  <c r="AE5" i="3" s="1"/>
  <c r="AA5" i="3"/>
  <c r="AF5" i="3"/>
  <c r="U6" i="3"/>
  <c r="AC6" i="3" s="1"/>
  <c r="AE6" i="3" s="1"/>
  <c r="AA6" i="3"/>
  <c r="AF6" i="3"/>
  <c r="U7" i="3"/>
  <c r="AC7" i="3"/>
  <c r="AE7" i="3" s="1"/>
  <c r="AA7" i="3"/>
  <c r="AF7" i="3"/>
  <c r="AI7" i="3"/>
  <c r="U9" i="3"/>
  <c r="AC9" i="3"/>
  <c r="AE9" i="3" s="1"/>
  <c r="AA9" i="3"/>
  <c r="AF9" i="3"/>
  <c r="U10" i="3"/>
  <c r="AA10" i="3"/>
  <c r="AC10" i="3"/>
  <c r="AE10" i="3"/>
  <c r="AF10" i="3"/>
  <c r="AI10" i="3"/>
  <c r="U11" i="3"/>
  <c r="AA11" i="3"/>
  <c r="AC11" i="3"/>
  <c r="AE11" i="3"/>
  <c r="AF11" i="3"/>
  <c r="AI11" i="3"/>
  <c r="U13" i="3"/>
  <c r="AC13" i="3" s="1"/>
  <c r="AI13" i="3" s="1"/>
  <c r="AA13" i="3"/>
  <c r="AF13" i="3"/>
  <c r="U14" i="3"/>
  <c r="AC14" i="3" s="1"/>
  <c r="AA14" i="3"/>
  <c r="AF14" i="3"/>
  <c r="U15" i="3"/>
  <c r="AC15" i="3" s="1"/>
  <c r="AA15" i="3"/>
  <c r="AF15" i="3"/>
  <c r="U17" i="3"/>
  <c r="AA17" i="3"/>
  <c r="AC17" i="3"/>
  <c r="AE17" i="3"/>
  <c r="AF17" i="3"/>
  <c r="U18" i="3"/>
  <c r="AC18" i="3" s="1"/>
  <c r="AA18" i="3"/>
  <c r="AF18" i="3"/>
  <c r="O21" i="3"/>
  <c r="Q21" i="3"/>
  <c r="R21" i="3"/>
  <c r="S21" i="3"/>
  <c r="AG21" i="3"/>
  <c r="U27" i="3"/>
  <c r="U78" i="3"/>
  <c r="AC78" i="3" s="1"/>
  <c r="AI78" i="3" s="1"/>
  <c r="AA27" i="3"/>
  <c r="AF27" i="3"/>
  <c r="AA28" i="3"/>
  <c r="AF28" i="3"/>
  <c r="AA29" i="3"/>
  <c r="AF29" i="3"/>
  <c r="AA30" i="3"/>
  <c r="AF30" i="3"/>
  <c r="AA36" i="3"/>
  <c r="AF36" i="3"/>
  <c r="AA37" i="3"/>
  <c r="AF37" i="3"/>
  <c r="AA38" i="3"/>
  <c r="AF38" i="3"/>
  <c r="AA39" i="3"/>
  <c r="AF39" i="3"/>
  <c r="AA45" i="3"/>
  <c r="AF45" i="3"/>
  <c r="U46" i="3"/>
  <c r="AC46" i="3"/>
  <c r="AI46" i="3" s="1"/>
  <c r="AA46" i="3"/>
  <c r="AF46" i="3"/>
  <c r="AA47" i="3"/>
  <c r="AF47" i="3"/>
  <c r="AA53" i="3"/>
  <c r="AF53" i="3"/>
  <c r="AA54" i="3"/>
  <c r="AF54" i="3"/>
  <c r="AA55" i="3"/>
  <c r="AF55" i="3"/>
  <c r="AA61" i="3"/>
  <c r="AF61" i="3"/>
  <c r="AA62" i="3"/>
  <c r="AF62" i="3"/>
  <c r="U63" i="3"/>
  <c r="AC63" i="3" s="1"/>
  <c r="AI63" i="3" s="1"/>
  <c r="AA63" i="3"/>
  <c r="AF63" i="3"/>
  <c r="U69" i="3"/>
  <c r="AC69" i="3"/>
  <c r="AE69" i="3" s="1"/>
  <c r="AA69" i="3"/>
  <c r="AF69" i="3"/>
  <c r="AA70" i="3"/>
  <c r="AF70" i="3"/>
  <c r="AA71" i="3"/>
  <c r="AF71" i="3"/>
  <c r="AI71" i="3" s="1"/>
  <c r="R78" i="3"/>
  <c r="S78" i="3"/>
  <c r="AG78" i="3"/>
  <c r="P5" i="2"/>
  <c r="T5" i="2" s="1"/>
  <c r="AB5" i="2" s="1"/>
  <c r="U5" i="2"/>
  <c r="AA5" i="2"/>
  <c r="AC5" i="2"/>
  <c r="AE5" i="2"/>
  <c r="AF5" i="2"/>
  <c r="AI5" i="2"/>
  <c r="P6" i="2"/>
  <c r="T6" i="2"/>
  <c r="U6" i="2"/>
  <c r="AC6" i="2"/>
  <c r="AA6" i="2"/>
  <c r="AB6" i="2"/>
  <c r="AF6" i="2"/>
  <c r="P7" i="2"/>
  <c r="T7" i="2" s="1"/>
  <c r="U7" i="2"/>
  <c r="AA7" i="2"/>
  <c r="AF7" i="2"/>
  <c r="P9" i="2"/>
  <c r="T9" i="2" s="1"/>
  <c r="T21" i="2"/>
  <c r="AB21" i="2" s="1"/>
  <c r="U9" i="2"/>
  <c r="AA9" i="2"/>
  <c r="AC9" i="2"/>
  <c r="AI9" i="2" s="1"/>
  <c r="AE9" i="2"/>
  <c r="AF9" i="2"/>
  <c r="P10" i="2"/>
  <c r="T10" i="2"/>
  <c r="U10" i="2"/>
  <c r="AC10" i="2"/>
  <c r="AE10" i="2" s="1"/>
  <c r="AA10" i="2"/>
  <c r="AF10" i="2"/>
  <c r="P11" i="2"/>
  <c r="T11" i="2"/>
  <c r="U11" i="2"/>
  <c r="AC11" i="2" s="1"/>
  <c r="AE11" i="2" s="1"/>
  <c r="AA11" i="2"/>
  <c r="AF11" i="2"/>
  <c r="P13" i="2"/>
  <c r="T13" i="2"/>
  <c r="U13" i="2"/>
  <c r="AC13" i="2"/>
  <c r="AE13" i="2" s="1"/>
  <c r="AA13" i="2"/>
  <c r="AF13" i="2"/>
  <c r="AI13" i="2"/>
  <c r="P14" i="2"/>
  <c r="T14" i="2"/>
  <c r="AB14" i="2" s="1"/>
  <c r="AH14" i="2" s="1"/>
  <c r="U14" i="2"/>
  <c r="AA14" i="2"/>
  <c r="AC14" i="2"/>
  <c r="AE14" i="2" s="1"/>
  <c r="AF14" i="2"/>
  <c r="P15" i="2"/>
  <c r="T15" i="2" s="1"/>
  <c r="AB15" i="2"/>
  <c r="U15" i="2"/>
  <c r="AC15" i="2" s="1"/>
  <c r="AE15" i="2" s="1"/>
  <c r="AI15" i="2"/>
  <c r="AA15" i="2"/>
  <c r="AF15" i="2"/>
  <c r="P17" i="2"/>
  <c r="T17" i="2" s="1"/>
  <c r="AB17" i="2"/>
  <c r="U17" i="2"/>
  <c r="AA17" i="2"/>
  <c r="AC17" i="2"/>
  <c r="AF17" i="2"/>
  <c r="P18" i="2"/>
  <c r="T18" i="2"/>
  <c r="AB18" i="2" s="1"/>
  <c r="AD18" i="2" s="1"/>
  <c r="U18" i="2"/>
  <c r="AC18" i="2" s="1"/>
  <c r="AE18" i="2" s="1"/>
  <c r="AI18" i="2"/>
  <c r="AA18" i="2"/>
  <c r="AF18" i="2"/>
  <c r="O21" i="2"/>
  <c r="Q21" i="2"/>
  <c r="R21" i="2"/>
  <c r="S21" i="2"/>
  <c r="V21" i="2"/>
  <c r="W21" i="2"/>
  <c r="X21" i="2"/>
  <c r="Y21" i="2"/>
  <c r="Z21" i="2"/>
  <c r="AG21" i="2"/>
  <c r="AA27" i="2"/>
  <c r="AF27" i="2"/>
  <c r="U28" i="2"/>
  <c r="AC28" i="2" s="1"/>
  <c r="AI28" i="2"/>
  <c r="AA28" i="2"/>
  <c r="AF28" i="2"/>
  <c r="AA29" i="2"/>
  <c r="AF29" i="2"/>
  <c r="AI29" i="2" s="1"/>
  <c r="AA30" i="2"/>
  <c r="AF30" i="2"/>
  <c r="AA32" i="2"/>
  <c r="AF32" i="2"/>
  <c r="AI32" i="2" s="1"/>
  <c r="AA33" i="2"/>
  <c r="AF33" i="2"/>
  <c r="AC34" i="2"/>
  <c r="AI34" i="2"/>
  <c r="AA34" i="2"/>
  <c r="AF34" i="2"/>
  <c r="U35" i="2"/>
  <c r="AC35" i="2"/>
  <c r="AE35" i="2" s="1"/>
  <c r="AA35" i="2"/>
  <c r="AF35" i="2"/>
  <c r="AA37" i="2"/>
  <c r="AF37" i="2"/>
  <c r="AA38" i="2"/>
  <c r="AF38" i="2"/>
  <c r="AA39" i="2"/>
  <c r="AF39" i="2"/>
  <c r="AA41" i="2"/>
  <c r="AF41" i="2"/>
  <c r="AA42" i="2"/>
  <c r="AF42" i="2"/>
  <c r="AA43" i="2"/>
  <c r="AF43" i="2"/>
  <c r="U45" i="2"/>
  <c r="AC45" i="2" s="1"/>
  <c r="AA45" i="2"/>
  <c r="AF45" i="2"/>
  <c r="U46" i="2"/>
  <c r="AC46" i="2" s="1"/>
  <c r="AE46" i="2"/>
  <c r="AA46" i="2"/>
  <c r="AF46" i="2"/>
  <c r="AA47" i="2"/>
  <c r="AF47" i="2"/>
  <c r="U49" i="2"/>
  <c r="AC49" i="2"/>
  <c r="AA49" i="2"/>
  <c r="AF49" i="2"/>
  <c r="AA50" i="2"/>
  <c r="AF50" i="2"/>
  <c r="AA51" i="2"/>
  <c r="AF51" i="2"/>
  <c r="R54" i="2"/>
  <c r="S54" i="2"/>
  <c r="AG54" i="2"/>
  <c r="AI17" i="3"/>
  <c r="AI5" i="3"/>
  <c r="P32" i="2"/>
  <c r="T32" i="2"/>
  <c r="AB32" i="2" s="1"/>
  <c r="AH32" i="2" s="1"/>
  <c r="P42" i="2"/>
  <c r="T42" i="2" s="1"/>
  <c r="AB42" i="2"/>
  <c r="AD42" i="2" s="1"/>
  <c r="AC42" i="2"/>
  <c r="AE42" i="2" s="1"/>
  <c r="P36" i="3"/>
  <c r="T36" i="3" s="1"/>
  <c r="AB36" i="3" s="1"/>
  <c r="U36" i="3"/>
  <c r="AC36" i="3" s="1"/>
  <c r="AE36" i="3"/>
  <c r="U62" i="3"/>
  <c r="AC62" i="3" s="1"/>
  <c r="AE62" i="3"/>
  <c r="P54" i="3"/>
  <c r="T54" i="3"/>
  <c r="AB54" i="3" s="1"/>
  <c r="AD54" i="3" s="1"/>
  <c r="U47" i="2"/>
  <c r="AC47" i="2"/>
  <c r="AI47" i="2" s="1"/>
  <c r="U37" i="2"/>
  <c r="AC37" i="2" s="1"/>
  <c r="AA54" i="2"/>
  <c r="U21" i="3"/>
  <c r="AC21" i="3" s="1"/>
  <c r="AE21" i="3" s="1"/>
  <c r="P21" i="3"/>
  <c r="P71" i="3"/>
  <c r="T71" i="3" s="1"/>
  <c r="AB71" i="3"/>
  <c r="AH71" i="3" s="1"/>
  <c r="P30" i="3"/>
  <c r="T30" i="3" s="1"/>
  <c r="AB30" i="3" s="1"/>
  <c r="P27" i="3"/>
  <c r="P78" i="3" s="1"/>
  <c r="T27" i="3"/>
  <c r="T78" i="3" s="1"/>
  <c r="AB78" i="3" s="1"/>
  <c r="AI21" i="3"/>
  <c r="P50" i="2"/>
  <c r="T50" i="2" s="1"/>
  <c r="AB50" i="2" s="1"/>
  <c r="U50" i="2"/>
  <c r="AC50" i="2" s="1"/>
  <c r="AI50" i="2"/>
  <c r="P43" i="2"/>
  <c r="T43" i="2"/>
  <c r="AB43" i="2" s="1"/>
  <c r="AD43" i="2"/>
  <c r="U43" i="2"/>
  <c r="AC43" i="2"/>
  <c r="P27" i="2"/>
  <c r="T27" i="2"/>
  <c r="O54" i="2"/>
  <c r="P29" i="2"/>
  <c r="T29" i="2" s="1"/>
  <c r="AB29" i="2" s="1"/>
  <c r="P54" i="2"/>
  <c r="P28" i="3"/>
  <c r="T28" i="3"/>
  <c r="AB28" i="3" s="1"/>
  <c r="AH28" i="3" s="1"/>
  <c r="U28" i="3"/>
  <c r="AC28" i="3"/>
  <c r="AI28" i="3" s="1"/>
  <c r="P39" i="2"/>
  <c r="T39" i="2"/>
  <c r="AB39" i="2"/>
  <c r="AD39" i="2"/>
  <c r="P29" i="3"/>
  <c r="T29" i="3"/>
  <c r="AB29" i="3"/>
  <c r="AD29" i="3"/>
  <c r="U29" i="3"/>
  <c r="AC29" i="3"/>
  <c r="AE29" i="3"/>
  <c r="AH18" i="2"/>
  <c r="AH11" i="3"/>
  <c r="AH7" i="3"/>
  <c r="AH13" i="3"/>
  <c r="P21" i="2"/>
  <c r="AI6" i="2"/>
  <c r="AE6" i="2"/>
  <c r="AD10" i="3"/>
  <c r="AA21" i="2"/>
  <c r="AI14" i="2"/>
  <c r="AB11" i="2"/>
  <c r="AD11" i="2" s="1"/>
  <c r="AB6" i="3"/>
  <c r="AE17" i="2"/>
  <c r="AB7" i="2"/>
  <c r="AD7" i="2" s="1"/>
  <c r="AH14" i="3"/>
  <c r="U37" i="3"/>
  <c r="AC37" i="3"/>
  <c r="AI37" i="3"/>
  <c r="AH7" i="2"/>
  <c r="AH11" i="2"/>
  <c r="AD6" i="3"/>
  <c r="AH6" i="3"/>
  <c r="AH33" i="2"/>
  <c r="AH54" i="3"/>
  <c r="AE51" i="2"/>
  <c r="AE47" i="2"/>
  <c r="AE45" i="2"/>
  <c r="AI45" i="2"/>
  <c r="P55" i="3"/>
  <c r="T55" i="3" s="1"/>
  <c r="AB55" i="3" s="1"/>
  <c r="U70" i="3"/>
  <c r="AC70" i="3" s="1"/>
  <c r="P53" i="3"/>
  <c r="T53" i="3"/>
  <c r="AB53" i="3" s="1"/>
  <c r="U47" i="3"/>
  <c r="AC47" i="3"/>
  <c r="AE47" i="3" s="1"/>
  <c r="AI47" i="3"/>
  <c r="AI36" i="3"/>
  <c r="AC27" i="3"/>
  <c r="AH43" i="2"/>
  <c r="P39" i="3"/>
  <c r="T39" i="3"/>
  <c r="AB39" i="3"/>
  <c r="AH39" i="3"/>
  <c r="U30" i="2"/>
  <c r="AC30" i="2"/>
  <c r="AI30" i="2" s="1"/>
  <c r="AE30" i="2"/>
  <c r="AE37" i="3"/>
  <c r="AI29" i="3"/>
  <c r="AH42" i="2"/>
  <c r="AH51" i="2"/>
  <c r="AH49" i="2"/>
  <c r="AH63" i="3"/>
  <c r="AH29" i="3"/>
  <c r="AI80" i="3"/>
  <c r="AD47" i="2"/>
  <c r="AI41" i="2"/>
  <c r="AH28" i="2"/>
  <c r="AE39" i="3"/>
  <c r="AH62" i="3"/>
  <c r="AD69" i="3"/>
  <c r="AH46" i="3"/>
  <c r="AD37" i="3"/>
  <c r="P41" i="2"/>
  <c r="T41" i="2"/>
  <c r="AB41" i="2"/>
  <c r="AH41" i="2"/>
  <c r="P38" i="3"/>
  <c r="T38" i="3"/>
  <c r="AB38" i="3"/>
  <c r="AD38" i="3" s="1"/>
  <c r="AH38" i="3"/>
  <c r="AI46" i="2"/>
  <c r="AI27" i="3"/>
  <c r="AE27" i="3"/>
  <c r="AI61" i="3"/>
  <c r="AE61" i="3"/>
  <c r="AI38" i="3"/>
  <c r="AD41" i="2"/>
  <c r="AH39" i="2"/>
  <c r="AE78" i="3"/>
  <c r="AE54" i="3"/>
  <c r="AE28" i="3"/>
  <c r="AB27" i="2"/>
  <c r="T54" i="2"/>
  <c r="AB54" i="2"/>
  <c r="AH54" i="2" s="1"/>
  <c r="AH30" i="2"/>
  <c r="AI30" i="3"/>
  <c r="AE28" i="2"/>
  <c r="AD28" i="3"/>
  <c r="AD39" i="3"/>
  <c r="AE34" i="2"/>
  <c r="AD47" i="3"/>
  <c r="AE46" i="3"/>
  <c r="AI62" i="3"/>
  <c r="AE43" i="2"/>
  <c r="AI43" i="2"/>
  <c r="AE63" i="3"/>
  <c r="AE50" i="2"/>
  <c r="AE37" i="2"/>
  <c r="AI37" i="2"/>
  <c r="AI49" i="2"/>
  <c r="AE49" i="2"/>
  <c r="AD45" i="3"/>
  <c r="AH45" i="3"/>
  <c r="U33" i="2"/>
  <c r="AC33" i="2"/>
  <c r="U45" i="3"/>
  <c r="AC45" i="3" s="1"/>
  <c r="P34" i="2"/>
  <c r="T34" i="2"/>
  <c r="AB34" i="2"/>
  <c r="AH34" i="2" s="1"/>
  <c r="P61" i="3"/>
  <c r="T61" i="3" s="1"/>
  <c r="AB61" i="3" s="1"/>
  <c r="U38" i="2"/>
  <c r="AC38" i="2" s="1"/>
  <c r="AD54" i="2"/>
  <c r="AD34" i="2"/>
  <c r="AD27" i="2"/>
  <c r="AH27" i="2"/>
  <c r="AE33" i="2"/>
  <c r="AI33" i="2"/>
  <c r="AE38" i="2" l="1"/>
  <c r="AI38" i="2"/>
  <c r="AI70" i="3"/>
  <c r="AE70" i="3"/>
  <c r="AH36" i="3"/>
  <c r="AD36" i="3"/>
  <c r="AD61" i="3"/>
  <c r="AH61" i="3"/>
  <c r="AI45" i="3"/>
  <c r="AE45" i="3"/>
  <c r="AH55" i="3"/>
  <c r="AD55" i="3"/>
  <c r="AH50" i="2"/>
  <c r="AD50" i="2"/>
  <c r="AD30" i="3"/>
  <c r="AH30" i="3"/>
  <c r="AD53" i="3"/>
  <c r="AH53" i="3"/>
  <c r="AD29" i="2"/>
  <c r="AH29" i="2"/>
  <c r="AH5" i="2"/>
  <c r="AD5" i="2"/>
  <c r="AI54" i="2"/>
  <c r="AE54" i="2"/>
  <c r="AD78" i="3"/>
  <c r="AH78" i="3"/>
  <c r="AD21" i="2"/>
  <c r="AH21" i="2"/>
  <c r="AH56" i="2" s="1"/>
  <c r="AB56" i="2"/>
  <c r="AC27" i="2"/>
  <c r="AI42" i="2"/>
  <c r="AD71" i="3"/>
  <c r="AE55" i="3"/>
  <c r="AI53" i="3"/>
  <c r="AI11" i="2"/>
  <c r="AD14" i="2"/>
  <c r="AE13" i="3"/>
  <c r="AD32" i="2"/>
  <c r="AI6" i="3"/>
  <c r="AI10" i="2"/>
  <c r="AH6" i="2"/>
  <c r="AD6" i="2"/>
  <c r="AH47" i="2"/>
  <c r="AB37" i="2"/>
  <c r="AD17" i="3"/>
  <c r="AH17" i="3"/>
  <c r="AD17" i="2"/>
  <c r="AH17" i="2"/>
  <c r="AB13" i="2"/>
  <c r="AH46" i="2"/>
  <c r="AD15" i="3"/>
  <c r="AI17" i="2"/>
  <c r="AB10" i="2"/>
  <c r="AB9" i="2"/>
  <c r="AE14" i="3"/>
  <c r="AI14" i="3"/>
  <c r="AI51" i="2"/>
  <c r="AB38" i="2"/>
  <c r="AB35" i="2"/>
  <c r="AH9" i="3"/>
  <c r="AD9" i="3"/>
  <c r="AC7" i="2"/>
  <c r="U21" i="2"/>
  <c r="AC21" i="2" s="1"/>
  <c r="AE39" i="2"/>
  <c r="AI39" i="2"/>
  <c r="AI35" i="2"/>
  <c r="AH70" i="3"/>
  <c r="AB27" i="3"/>
  <c r="T21" i="3"/>
  <c r="AB21" i="3" s="1"/>
  <c r="AD5" i="3"/>
  <c r="AH15" i="2"/>
  <c r="AD15" i="2"/>
  <c r="AE18" i="3"/>
  <c r="AI18" i="3"/>
  <c r="AE15" i="3"/>
  <c r="AI15" i="3"/>
  <c r="AB45" i="2"/>
  <c r="AH18" i="3"/>
  <c r="AD18" i="3"/>
  <c r="AH69" i="3"/>
  <c r="AI9" i="3"/>
  <c r="AI69" i="3"/>
  <c r="AH35" i="2" l="1"/>
  <c r="AD35" i="2"/>
  <c r="AE7" i="2"/>
  <c r="AI7" i="2"/>
  <c r="AD38" i="2"/>
  <c r="AH38" i="2"/>
  <c r="AH9" i="2"/>
  <c r="AD9" i="2"/>
  <c r="AI27" i="2"/>
  <c r="AE27" i="2"/>
  <c r="AH45" i="2"/>
  <c r="AD45" i="2"/>
  <c r="AD21" i="3"/>
  <c r="AH21" i="3"/>
  <c r="AH80" i="3" s="1"/>
  <c r="AH10" i="2"/>
  <c r="AD10" i="2"/>
  <c r="AH13" i="2"/>
  <c r="AD13" i="2"/>
  <c r="AI56" i="2"/>
  <c r="AH27" i="3"/>
  <c r="AD27" i="3"/>
  <c r="AD37" i="2"/>
  <c r="AH37" i="2"/>
  <c r="AB80" i="3"/>
  <c r="AE21" i="2"/>
  <c r="AI21" i="2"/>
</calcChain>
</file>

<file path=xl/sharedStrings.xml><?xml version="1.0" encoding="utf-8"?>
<sst xmlns="http://schemas.openxmlformats.org/spreadsheetml/2006/main" count="652" uniqueCount="293">
  <si>
    <t>223.110.1</t>
  </si>
  <si>
    <t>223.117.1</t>
  </si>
  <si>
    <t>223.113.1</t>
  </si>
  <si>
    <t>1.2 Bz</t>
  </si>
  <si>
    <t>1.9 JTD</t>
  </si>
  <si>
    <t>Sincom</t>
  </si>
  <si>
    <t>Descrizione</t>
  </si>
  <si>
    <t>Optional Tassativi</t>
  </si>
  <si>
    <t>Totale versioni interessate</t>
  </si>
  <si>
    <t>Prezzo detax</t>
  </si>
  <si>
    <t>Costo Opt. liberi</t>
  </si>
  <si>
    <t>Mix %</t>
  </si>
  <si>
    <t>Ricavo netto su VB+Opt</t>
  </si>
  <si>
    <t>Ricavo netto su detax</t>
  </si>
  <si>
    <t>Prezzo VB+Opt</t>
  </si>
  <si>
    <t>1.3 Multijet 16v</t>
  </si>
  <si>
    <t>4GG</t>
  </si>
  <si>
    <t>223.116.2</t>
  </si>
  <si>
    <t>223.117.2</t>
  </si>
  <si>
    <t>223.113.2</t>
  </si>
  <si>
    <t>223.114.2</t>
  </si>
  <si>
    <t>Costo Veicolo
(V99)</t>
  </si>
  <si>
    <t>MLU 
veicolo detax</t>
  </si>
  <si>
    <t>MLU
VB+Opt</t>
  </si>
  <si>
    <t>% MLU
VB+Opt</t>
  </si>
  <si>
    <t>% MLU
veicolo detax</t>
  </si>
  <si>
    <t>ML totale
VB+Opt</t>
  </si>
  <si>
    <t>ML totale 
veicolo detax</t>
  </si>
  <si>
    <t>1.4 Bz</t>
  </si>
  <si>
    <t>1.6 16v Natural Power</t>
  </si>
  <si>
    <t>1.9 Multijet 8v</t>
  </si>
  <si>
    <t>223.316.2</t>
  </si>
  <si>
    <t>223.317.2</t>
  </si>
  <si>
    <t>223.313.2</t>
  </si>
  <si>
    <t>223.314.2</t>
  </si>
  <si>
    <t>SX 1.4 Bz</t>
  </si>
  <si>
    <t>SX 1.3 Multijet</t>
  </si>
  <si>
    <t>025</t>
  </si>
  <si>
    <t>097</t>
  </si>
  <si>
    <t>223.106.2</t>
  </si>
  <si>
    <t>223.107.2</t>
  </si>
  <si>
    <t>223.103.2</t>
  </si>
  <si>
    <t>223.306.2</t>
  </si>
  <si>
    <t>223.307.2</t>
  </si>
  <si>
    <t>223.303.2</t>
  </si>
  <si>
    <t>SX 1.9 Multijet 8v</t>
  </si>
  <si>
    <t>SX 1.3 Multijet 16v</t>
  </si>
  <si>
    <t>SX 1.6 16v Natural Power</t>
  </si>
  <si>
    <t>223.616.2</t>
  </si>
  <si>
    <t>223.617.2</t>
  </si>
  <si>
    <t>223.613.2</t>
  </si>
  <si>
    <t>223.916.2</t>
  </si>
  <si>
    <t>223.917.2</t>
  </si>
  <si>
    <t>223.913.2</t>
  </si>
  <si>
    <t>Fatt. Complem. 
+ altri</t>
  </si>
  <si>
    <t>Sconto 
[%]</t>
  </si>
  <si>
    <t>Costo di completam. locale</t>
  </si>
  <si>
    <t>Altri Costi 
del Venduto</t>
  </si>
  <si>
    <t>Totale 
Costo</t>
  </si>
  <si>
    <t>223.317.1</t>
  </si>
  <si>
    <t>223.313.1</t>
  </si>
  <si>
    <t>223.314.1</t>
  </si>
  <si>
    <t>223.611.1</t>
  </si>
  <si>
    <t>223.617.1</t>
  </si>
  <si>
    <t>SX 1.6 Bz 16v (cat. N1)</t>
  </si>
  <si>
    <t>SX 1.3 Multijet (cat. N1)</t>
  </si>
  <si>
    <t>SX 1.9 Multijet (cat. N1)</t>
  </si>
  <si>
    <t>1.4 Bz (cat. N1)</t>
  </si>
  <si>
    <t>1.3 Multijet (cat. N1)</t>
  </si>
  <si>
    <t>1.9 Multijet (cat. N1)</t>
  </si>
  <si>
    <t>SX 1.4 Bz (cat. N1)</t>
  </si>
  <si>
    <t>009</t>
  </si>
  <si>
    <t>072</t>
  </si>
  <si>
    <t>Maxi 1.4 Bz</t>
  </si>
  <si>
    <t>Maxi 1.3 Multijet 16v</t>
  </si>
  <si>
    <t>Maxi 1.9 Multijet 8v</t>
  </si>
  <si>
    <t>Maxi SX 1.4 Bz</t>
  </si>
  <si>
    <t>Maxi SX 1.3 Multijet 16v</t>
  </si>
  <si>
    <t>Maxi SX 1.9 Multijet 8v</t>
  </si>
  <si>
    <t>223.613.1</t>
  </si>
  <si>
    <t>Delta vs precedente</t>
  </si>
  <si>
    <t>Volumi
P.O.7 2006</t>
  </si>
  <si>
    <t>Fatturato Opt</t>
  </si>
  <si>
    <t>043</t>
  </si>
  <si>
    <t>223.627.1</t>
  </si>
  <si>
    <t>223.623.1</t>
  </si>
  <si>
    <t>1.3 Multijet 7 Posti</t>
  </si>
  <si>
    <t>1.9 JTD 7 Posti</t>
  </si>
  <si>
    <t>SX 1.9 JTD (cat. N1)</t>
  </si>
  <si>
    <t>SX 1.9 JTD</t>
  </si>
  <si>
    <t>Prezzo Doblò Cargo attuale (223.1)</t>
  </si>
  <si>
    <t>Costo dei tassativi</t>
  </si>
  <si>
    <t>Prezzo proposto Nuovo Doblò Cargo (223.2)</t>
  </si>
  <si>
    <t>Canale rete - fatturazioni ott-dic 05 (P.O.7 05) - mix bdg 2005 - economics bdg 2005</t>
  </si>
  <si>
    <t>Volumi</t>
  </si>
  <si>
    <t>Canale rete - fatturazioni ott-dic 05 (P.O.7 05 con effetto stock di lancio) - mix transitorio ott-dic 05 - economics V99 giugno 2005 / F5+7 2005</t>
  </si>
  <si>
    <t>Canale rete - fatturazioni Budget 2006 - mix bdg 2005 - economics bdg 2005</t>
  </si>
  <si>
    <t>Canale rete - fatturazioni Budget 2006 - mix a regime 2006 - economics V99 giugno 2005 / F5+7 2005</t>
  </si>
  <si>
    <t>082</t>
  </si>
  <si>
    <t>Versione</t>
  </si>
  <si>
    <t>M</t>
  </si>
  <si>
    <t>V</t>
  </si>
  <si>
    <t>S</t>
  </si>
  <si>
    <t xml:space="preserve">Fiorino </t>
  </si>
  <si>
    <t>Base</t>
  </si>
  <si>
    <t>Codice</t>
  </si>
  <si>
    <t>Potenza</t>
  </si>
  <si>
    <t>Cilindrata</t>
  </si>
  <si>
    <t>Prezzo Detax</t>
  </si>
  <si>
    <t>kW</t>
  </si>
  <si>
    <t>€</t>
  </si>
  <si>
    <t>878</t>
  </si>
  <si>
    <t>Fiorino</t>
  </si>
  <si>
    <t>1.3 MJT
75cv</t>
  </si>
  <si>
    <t>DESCRIZIONE</t>
  </si>
  <si>
    <t>Detax</t>
  </si>
  <si>
    <t>ABS</t>
  </si>
  <si>
    <t>014</t>
  </si>
  <si>
    <t>IDROGUIDA</t>
  </si>
  <si>
    <t>030</t>
  </si>
  <si>
    <t>CRISTALLI ATERMICI</t>
  </si>
  <si>
    <t>048</t>
  </si>
  <si>
    <t>CORRETTORE ASSETTO FARI</t>
  </si>
  <si>
    <t>352</t>
  </si>
  <si>
    <t>TAPPO COMBUSTIBILE CON CHIAVE</t>
  </si>
  <si>
    <t>4BJ</t>
  </si>
  <si>
    <t>MODANATURE</t>
  </si>
  <si>
    <t>500</t>
  </si>
  <si>
    <t>AIR BAG LATO GUIDA</t>
  </si>
  <si>
    <t>008</t>
  </si>
  <si>
    <t>TELECOMANDO APERTURA/CHIUSURA PORTE</t>
  </si>
  <si>
    <t>O</t>
  </si>
  <si>
    <t>011</t>
  </si>
  <si>
    <t>REGOLAZIONE  VOLANTE</t>
  </si>
  <si>
    <t>CLIMATIZZATORE</t>
  </si>
  <si>
    <t>028</t>
  </si>
  <si>
    <t>ALZACRISTALLI  ELETTRICI ANTERIORI</t>
  </si>
  <si>
    <t>029</t>
  </si>
  <si>
    <t>LUNOTTO TERMICO</t>
  </si>
  <si>
    <t>041</t>
  </si>
  <si>
    <t>SPECCHI RETROVISORI  EST. ON. COMANDO  ELETTRICO E DISAPPANNAMENTO</t>
  </si>
  <si>
    <t>055</t>
  </si>
  <si>
    <t>PORTA LATERALE SCORREVOLE SUPPLEMENTARE</t>
  </si>
  <si>
    <t>064</t>
  </si>
  <si>
    <t>DEADLOCK ANTIEFFRAZIONE PORTE</t>
  </si>
  <si>
    <t>065</t>
  </si>
  <si>
    <t>ALTERANATORE POTENZIATO</t>
  </si>
  <si>
    <t>PREDISPOSIZIONE RADIO CON ALTOPARLANTI</t>
  </si>
  <si>
    <t>FENDINEBBIA</t>
  </si>
  <si>
    <t>101</t>
  </si>
  <si>
    <t>TERGILUNOTTO</t>
  </si>
  <si>
    <t>108</t>
  </si>
  <si>
    <t>CERCHI IN LEGA DA 15"</t>
  </si>
  <si>
    <t>130</t>
  </si>
  <si>
    <t>132</t>
  </si>
  <si>
    <t>APPOGGIABRACCIA SEDILE ANTERIORE</t>
  </si>
  <si>
    <t>141</t>
  </si>
  <si>
    <t>142</t>
  </si>
  <si>
    <t>PNEUMATICI INVERNALI</t>
  </si>
  <si>
    <t>149</t>
  </si>
  <si>
    <t>PARETE DIVISORIA LASTRATA</t>
  </si>
  <si>
    <t>194</t>
  </si>
  <si>
    <t>SCALETTA DI PROTEZIONE</t>
  </si>
  <si>
    <t>199</t>
  </si>
  <si>
    <t>PARATIA LASTRATA CON PORZIONE VETRATA</t>
  </si>
  <si>
    <t>201</t>
  </si>
  <si>
    <t>PROTEZIONE SDOPPIATA GIREVOLE</t>
  </si>
  <si>
    <t>210</t>
  </si>
  <si>
    <t>VERNICE METALLIZZATA</t>
  </si>
  <si>
    <t>213</t>
  </si>
  <si>
    <t>ANTIFURTO ELETTRONICO CON ALLARME</t>
  </si>
  <si>
    <t>228</t>
  </si>
  <si>
    <t>BLOCCAPORTE ELETTRICO</t>
  </si>
  <si>
    <t>245</t>
  </si>
  <si>
    <t>COMANDI RADIO AL VOLANTE</t>
  </si>
  <si>
    <t>318</t>
  </si>
  <si>
    <t>VOLANTE CON COMANDI RADIO PER BLUE&amp;ME</t>
  </si>
  <si>
    <t>320</t>
  </si>
  <si>
    <t>VOLANTE IN PELLE CON COMANDI RADIO PER BLUE&amp;ME</t>
  </si>
  <si>
    <t>357</t>
  </si>
  <si>
    <t>BARRE LONGITUDINALI PER PORTAPACCHI</t>
  </si>
  <si>
    <t>392</t>
  </si>
  <si>
    <t>ESP CON ASR, HBA, HILL HOLDER</t>
  </si>
  <si>
    <t>407</t>
  </si>
  <si>
    <t>416</t>
  </si>
  <si>
    <t>40Y</t>
  </si>
  <si>
    <t>REGOLAZIONE LOMBARE SEDILE GUIDA</t>
  </si>
  <si>
    <t>4FT</t>
  </si>
  <si>
    <t>PERSONALIZZAZIONE BLUE&amp;ME LINGUA ITALIANA</t>
  </si>
  <si>
    <t>4J3</t>
  </si>
  <si>
    <t>450</t>
  </si>
  <si>
    <t>SEDILE GUIDA REGOLABILE IN ALTEZZA</t>
  </si>
  <si>
    <t>452</t>
  </si>
  <si>
    <t>SEDILI  ANT. RISCALDATI</t>
  </si>
  <si>
    <t>453</t>
  </si>
  <si>
    <t>SEDILE GUIDA RISCALDATO</t>
  </si>
  <si>
    <t>4GQ</t>
  </si>
  <si>
    <t>SEDILE PASSEGGERO RIPIEGABILE A SCOMPARSA</t>
  </si>
  <si>
    <t>4HG</t>
  </si>
  <si>
    <t>PRESA DI CORRENTE POSTERIORE</t>
  </si>
  <si>
    <t>4PB</t>
  </si>
  <si>
    <t>PARETE DIVISORIA MISTA: LASTRATA INFERIORE / GRIGLIATA SUPERIORE</t>
  </si>
  <si>
    <t>4PS</t>
  </si>
  <si>
    <t>PORTADOCUMENTI SU PLANCIA</t>
  </si>
  <si>
    <t>502</t>
  </si>
  <si>
    <t>AIR BAG PASSEGGERO</t>
  </si>
  <si>
    <t>505</t>
  </si>
  <si>
    <t>AIR BAG ANTERIORI LATERALI</t>
  </si>
  <si>
    <t>508</t>
  </si>
  <si>
    <t>SENSORE DI PARCHEGGIO</t>
  </si>
  <si>
    <t>519</t>
  </si>
  <si>
    <t>PORTA POSTERIORE A 2 BATTENTI VETRATA</t>
  </si>
  <si>
    <t>520</t>
  </si>
  <si>
    <t>VETRATURA PORTA LATERALE SCORREVOLE</t>
  </si>
  <si>
    <t>523</t>
  </si>
  <si>
    <t>PORTA LATERALE SCORREVOLE</t>
  </si>
  <si>
    <t>TC</t>
  </si>
  <si>
    <t>55D</t>
  </si>
  <si>
    <t>VETRI LATERALI 2A LUCE FISSI</t>
  </si>
  <si>
    <t>564</t>
  </si>
  <si>
    <t>AUTORADIO CON CD SINGOLO</t>
  </si>
  <si>
    <t>5DE</t>
  </si>
  <si>
    <t>STOP&amp;START</t>
  </si>
  <si>
    <t>57E</t>
  </si>
  <si>
    <t>APERTURA VANO CARICO INDIPENDENTE</t>
  </si>
  <si>
    <t>58F</t>
  </si>
  <si>
    <t>PLAFONIERA ASPORTABILE</t>
  </si>
  <si>
    <t>68R</t>
  </si>
  <si>
    <t>717</t>
  </si>
  <si>
    <t>AUTORADIO MP3</t>
  </si>
  <si>
    <t>728</t>
  </si>
  <si>
    <t>SELLERIA EXTRA SERIE</t>
  </si>
  <si>
    <t>758</t>
  </si>
  <si>
    <t>798</t>
  </si>
  <si>
    <t>TAPPETO VANO DI CARICO</t>
  </si>
  <si>
    <t>823</t>
  </si>
  <si>
    <t>PRESA  CORRENTE 12V.</t>
  </si>
  <si>
    <t>845</t>
  </si>
  <si>
    <t>SPORTELLO VANO PORTAOGGETTI</t>
  </si>
  <si>
    <t>LIBRETTO USO E MANUTENZIONE</t>
  </si>
  <si>
    <t>COPPE RUOTA INTEGRALI</t>
  </si>
  <si>
    <t>890</t>
  </si>
  <si>
    <t>PACK ADVENTURE</t>
  </si>
  <si>
    <t>941</t>
  </si>
  <si>
    <t>980</t>
  </si>
  <si>
    <t>RUOTA DI SCORTA IN LAMIERA DI DIMENSIONI NORMALI</t>
  </si>
  <si>
    <t>989</t>
  </si>
  <si>
    <t>KIT FUMATORI</t>
  </si>
  <si>
    <t>990</t>
  </si>
  <si>
    <t>PARASPRUZZI</t>
  </si>
  <si>
    <t>56K</t>
  </si>
  <si>
    <t>762</t>
  </si>
  <si>
    <t>5JC</t>
  </si>
  <si>
    <t>070</t>
  </si>
  <si>
    <t>876</t>
  </si>
  <si>
    <t>PNEUMATICO 15"</t>
  </si>
  <si>
    <t>976</t>
  </si>
  <si>
    <t>Messa in strada</t>
  </si>
  <si>
    <t>Listino Ufficiale</t>
  </si>
  <si>
    <t>Mercato Italia</t>
  </si>
  <si>
    <t>FIAT Professional</t>
  </si>
  <si>
    <t>6EN</t>
  </si>
  <si>
    <t>PREDISPOSIZIONE PER NAVIGATORE (CON BLUE &amp; ME)</t>
  </si>
  <si>
    <t>PREDISPOSIZIONE PER NAVIGATORE (S.ZA BLUE &amp; ME)</t>
  </si>
  <si>
    <t>4J0</t>
  </si>
  <si>
    <t>4J1</t>
  </si>
  <si>
    <r>
      <t>cm</t>
    </r>
    <r>
      <rPr>
        <b/>
        <vertAlign val="superscript"/>
        <sz val="10"/>
        <rFont val="Arial"/>
        <family val="2"/>
      </rPr>
      <t>3</t>
    </r>
  </si>
  <si>
    <t>OPT</t>
  </si>
  <si>
    <t>Furgone 1.3 MJT 75cv 16v</t>
  </si>
  <si>
    <t>Euro 5+</t>
  </si>
  <si>
    <t>CAMBIO ROBOTIZZATO DUALOGIC</t>
  </si>
  <si>
    <t>PACK EXTRA SPAZIO (OPT: 201 - 357 - 4GQ - 4PS - 141)</t>
  </si>
  <si>
    <t>Optional Fiorino</t>
  </si>
  <si>
    <t>225.1LF.0</t>
  </si>
  <si>
    <t>CRISTALLI POSTERIORI E LUNOTTO OSCURATI</t>
  </si>
  <si>
    <t>CHIUSURA AUT. PORTE IN MOVIMENTO SOPRA I 20 KM/H</t>
  </si>
  <si>
    <t>CRUISE CONTROL (SOLO SU MOTORIZZAIZONI DIESEL)</t>
  </si>
  <si>
    <t>BLUE&amp;ME (SISTEMA VIVAVOCE CON TECN. BLUETOOTH, RICONOSC. VOCALE, LETTORE FILE AUDIO DIGIT CON PORTA USB)</t>
  </si>
  <si>
    <t>PARATIA CAT. N1</t>
  </si>
  <si>
    <t>TAPPETO VANO ABITACOLO IN TPO</t>
  </si>
  <si>
    <t>MASSA COMPLESSIVA RIDOTTA (PTT 1.500 KG)</t>
  </si>
  <si>
    <t>RETE RITENUTA BAGAGLI SU PAVIMENTO</t>
  </si>
  <si>
    <t>850</t>
  </si>
  <si>
    <t>PARAURTI IN COLORE VEICOLO</t>
  </si>
  <si>
    <t>TRACTION+ (COMPRENDE ESP)</t>
  </si>
  <si>
    <t>RETROVISORI ESTERNI IN COLORE VEICOLO</t>
  </si>
  <si>
    <t>NA</t>
  </si>
  <si>
    <t>1LF</t>
  </si>
  <si>
    <t>PACK EXTRA SPAZIO (OPT: 201 - 357 - 4GQ - 4PS)</t>
  </si>
  <si>
    <t>PACK COMFORT RADIO (OPT: 245 - 717 - 508 -011)</t>
  </si>
  <si>
    <t>PACK COMFORT RADIO (OPT: 245 - 717 - 508)</t>
  </si>
  <si>
    <t>15 Gennaio 2016</t>
  </si>
  <si>
    <t>Fiat Professional - Mercato Italia - Listino prezzi - 15 Gennaio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</si>
</sst>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8">
    <numFmt numFmtId="42" formatCode="_-&quot;€&quot;\ * #,##0_-;\-&quot;€&quot;\ * #,##0_-;_-&quot;€&quot;\ * &quot;-&quot;_-;_-@_-"/>
    <numFmt numFmtId="41" formatCode="_-* #,##0_-;\-* #,##0_-;_-* &quot;-&quot;_-;_-@_-"/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&quot;L.&quot;\ #,##0;[Red]\-&quot;L.&quot;\ #,##0"/>
    <numFmt numFmtId="165" formatCode="0.000"/>
    <numFmt numFmtId="166" formatCode="0.0%"/>
    <numFmt numFmtId="167" formatCode="#,##0.0"/>
    <numFmt numFmtId="168" formatCode="#,##0_ ;\-#,##0\ "/>
    <numFmt numFmtId="169" formatCode="_-* #,##0.0_-;\-* #,##0.0_-;_-* &quot;-&quot;_-;_-@_-"/>
    <numFmt numFmtId="170" formatCode="_-* #,##0.00_-;\-* #,##0.00_-;_-* &quot;-&quot;_-;_-@_-"/>
    <numFmt numFmtId="171" formatCode="_-[$€-2]\ * #,##0.00_-;\-[$€-2]\ * #,##0.00_-;_-[$€-2]\ * &quot;-&quot;??_-"/>
    <numFmt numFmtId="172" formatCode="&quot;$&quot;#,##0_);\(&quot;$&quot;#,##0\)"/>
    <numFmt numFmtId="173" formatCode="&quot;$&quot;#,##0_);[Red]\(&quot;$&quot;#,##0\)"/>
    <numFmt numFmtId="174" formatCode="&quot;$&quot;#,##0.00_);\(&quot;$&quot;#,##0.00\)"/>
    <numFmt numFmtId="175" formatCode="&quot;$&quot;#,##0.00_);[Red]\(&quot;$&quot;#,##0.00\)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#,##0.000"/>
    <numFmt numFmtId="181" formatCode="yyyy"/>
    <numFmt numFmtId="182" formatCode="\U\S\$#,##0.00;\(\U\S\$#,##0.00\)"/>
    <numFmt numFmtId="183" formatCode="\(0.00%"/>
    <numFmt numFmtId="184" formatCode="\+0.00%\+"/>
    <numFmt numFmtId="185" formatCode="0.00%\)"/>
    <numFmt numFmtId="186" formatCode="0.00_)"/>
    <numFmt numFmtId="187" formatCode="#,##0.000_);\(#,##0.000\)"/>
    <numFmt numFmtId="188" formatCode="#,##0.0_);\(#,##0.0\)"/>
    <numFmt numFmtId="189" formatCode="General_)"/>
    <numFmt numFmtId="190" formatCode="\.\ \ @"/>
    <numFmt numFmtId="191" formatCode="\ @"/>
    <numFmt numFmtId="192" formatCode="0.0000%"/>
    <numFmt numFmtId="193" formatCode=".0."/>
    <numFmt numFmtId="194" formatCode="0\ ;\ \(0\)"/>
    <numFmt numFmtId="195" formatCode="_ * #,##0_ ;_ * \-#,##0_ ;_ * &quot;-&quot;_ ;_ @_ "/>
    <numFmt numFmtId="196" formatCode="#,##0.00\ &quot;F&quot;;[Red]\-#,##0.00\ &quot;F&quot;"/>
    <numFmt numFmtId="197" formatCode="_(&quot;R$&quot;* #,##0_);_(&quot;R$&quot;* \(#,##0\);_(&quot;R$&quot;* &quot;-&quot;_);_(@_)"/>
    <numFmt numFmtId="198" formatCode="_(&quot;R$&quot;* #,##0.00_);_(&quot;R$&quot;* \(#,##0.00\);_(&quot;R$&quot;* &quot;-&quot;??_);_(@_)"/>
    <numFmt numFmtId="199" formatCode="_ * #,##0.00_ ;_ * \-#,##0.00_ ;_ * &quot;-&quot;??_ ;_ @_ "/>
    <numFmt numFmtId="200" formatCode="&quot;See Note &quot;\ #"/>
    <numFmt numFmtId="201" formatCode="&quot;-&quot;@"/>
    <numFmt numFmtId="202" formatCode="#,##0.0_-;\-#,##0.0_-;#_,#_-"/>
    <numFmt numFmtId="203" formatCode="#,##0.00_-;[Red]\-#,##0.00_-;#_,##_-"/>
    <numFmt numFmtId="204" formatCode="_(* #,##0.0_)_-;_(* \(#,##0.0\)_-;_(* &quot;-&quot;??_)_-;_(@_)_-"/>
    <numFmt numFmtId="205" formatCode="#.##000"/>
    <numFmt numFmtId="206" formatCode="\$#,#00"/>
    <numFmt numFmtId="207" formatCode="%#,#00"/>
    <numFmt numFmtId="208" formatCode="#,#00"/>
    <numFmt numFmtId="209" formatCode="#.##0,"/>
    <numFmt numFmtId="210" formatCode="\$#,"/>
    <numFmt numFmtId="211" formatCode="_-* #,##0\ &quot;zl&quot;_-;\-* #,##0\ &quot;zl&quot;_-;_-* &quot;-&quot;\ &quot;zl&quot;_-;_-@_-"/>
    <numFmt numFmtId="212" formatCode="_-* #,##0\ _z_l_-;\-* #,##0\ _z_l_-;_-* &quot;-&quot;\ _z_l_-;_-@_-"/>
    <numFmt numFmtId="213" formatCode="_-* #,##0.00\ &quot;zl&quot;_-;\-* #,##0.00\ &quot;zl&quot;_-;_-* &quot;-&quot;??\ &quot;zl&quot;_-;_-@_-"/>
    <numFmt numFmtId="214" formatCode="_-* #,##0.00\ _z_l_-;\-* #,##0.00\ _z_l_-;_-* &quot;-&quot;??\ _z_l_-;_-@_-"/>
    <numFmt numFmtId="215" formatCode="#,##0.0;[Red]\-#,##0.0"/>
    <numFmt numFmtId="216" formatCode="#,##0.00000"/>
    <numFmt numFmtId="217" formatCode="#,##0.0000000000"/>
    <numFmt numFmtId="218" formatCode="#,##0.00_);\(#,##0.00\);&quot;-&quot;_)"/>
    <numFmt numFmtId="219" formatCode="#,##0;\(#,##0\)"/>
    <numFmt numFmtId="220" formatCode="###0;[Red]\(###0\)"/>
    <numFmt numFmtId="221" formatCode="_-* #,##0.0000000000_-;\-* #,##0.0000000000_-;_-* &quot;-&quot;_-;_-@_-"/>
    <numFmt numFmtId="222" formatCode="_-* #,##0.00000000000_-;\-* #,##0.00000000000_-;_-* &quot;-&quot;_-;_-@_-"/>
    <numFmt numFmtId="223" formatCode="_-* #,##0.0000000000000_-;\-* #,##0.0000000000000_-;_-* &quot;-&quot;_-;_-@_-"/>
    <numFmt numFmtId="224" formatCode="#,##0.0;[Black]\-#,##0.0"/>
    <numFmt numFmtId="225" formatCode="_-* #,##0\ &quot;pta&quot;_-;\-* #,##0\ &quot;pta&quot;_-;_-* &quot;-&quot;\ &quot;pta&quot;_-;_-@_-"/>
    <numFmt numFmtId="226" formatCode="_-* #,##0\ _p_t_a_-;\-* #,##0\ _p_t_a_-;_-* &quot;-&quot;\ _p_t_a_-;_-@_-"/>
    <numFmt numFmtId="227" formatCode="_-* #,##0.00\ &quot;pta&quot;_-;\-* #,##0.00\ &quot;pta&quot;_-;_-* &quot;-&quot;??\ &quot;pta&quot;_-;_-@_-"/>
    <numFmt numFmtId="228" formatCode="_-* #,##0.00\ _p_t_a_-;\-* #,##0.00\ _p_t_a_-;_-* &quot;-&quot;??\ _p_t_a_-;_-@_-"/>
    <numFmt numFmtId="229" formatCode="0.#"/>
    <numFmt numFmtId="230" formatCode="#,###"/>
    <numFmt numFmtId="231" formatCode="#,##0.0_ "/>
    <numFmt numFmtId="232" formatCode="mm&quot;월&quot;\ dd&quot;일&quot;"/>
    <numFmt numFmtId="233" formatCode="#,##0_);[Red]\ \(#,##0\)"/>
    <numFmt numFmtId="234" formatCode="#,##0.0\ ;\(#,##0.0\)"/>
    <numFmt numFmtId="235" formatCode="0.0000000000"/>
    <numFmt numFmtId="236" formatCode="&quot;$&quot;* ##0.0\ ;&quot;$&quot;* \(##0.0\);&quot;$&quot;* &quot;N/A &quot;"/>
    <numFmt numFmtId="237" formatCode="&quot;$&quot;#,##0;&quot;$&quot;\(#,##0\)"/>
    <numFmt numFmtId="238" formatCode="\$\ #,##0.00_);[Red]\$\(#,##0.00\);\$\ \ \ \-\ \ "/>
    <numFmt numFmtId="239" formatCode=";;;"/>
    <numFmt numFmtId="240" formatCode="mmmm\ d\,\ yyyy"/>
    <numFmt numFmtId="241" formatCode="&quot;US$&quot;#,##0.00_);\(&quot;US$&quot;#,##0.00\)"/>
    <numFmt numFmtId="242" formatCode="."/>
    <numFmt numFmtId="243" formatCode="_(&quot;$&quot;* #,##0.0;_(&quot;$&quot;* \(#,##0.0\);_(&quot;$&quot;* &quot;0.0&quot;;_(@\)"/>
    <numFmt numFmtId="244" formatCode="_(* #,##0.00_);_(* \(#,##0.00\);_(* &quot;-&quot;_);_(@_)"/>
    <numFmt numFmtId="245" formatCode="_(* #,##0.000_);_(* \(#,##0.000\);_(* &quot;-&quot;_);_(@_)"/>
    <numFmt numFmtId="246" formatCode="_(&quot;$&quot;* #,##0_);_(&quot;$&quot;* \(#,##0\);_(&quot;$&quot;* &quot;-&quot;??_);_(@_)"/>
    <numFmt numFmtId="247" formatCode="0.0000000"/>
    <numFmt numFmtId="248" formatCode="0.000000"/>
    <numFmt numFmtId="249" formatCode="#,##0;[Red]\(#,##0\)"/>
    <numFmt numFmtId="250" formatCode="0#\-##\-##"/>
    <numFmt numFmtId="251" formatCode="\$#,##0\ ;\(\$#,##0\)"/>
    <numFmt numFmtId="252" formatCode="&quot;$&quot;* #,##0_);&quot;$&quot;* \(#,##0\)"/>
    <numFmt numFmtId="253" formatCode="_(* #,##0.0000_);_(* \(#,##0.0000\);_(* &quot;-&quot;??_);_(@_)"/>
    <numFmt numFmtId="254" formatCode="_(&quot;$&quot;* #,##0;_(&quot;$&quot;* \(#,##0\);_(&quot;$&quot;* &quot;0&quot;;_(@\)"/>
    <numFmt numFmtId="255" formatCode="#,##0\ &quot;F&quot;;[Red]\-#,##0\ &quot;F&quot;"/>
    <numFmt numFmtId="256" formatCode="_(* #,##0.0;_(* \(#,##0.0\);_(* &quot;0.0&quot;;_(@_)"/>
    <numFmt numFmtId="257" formatCode="&quot;$&quot;#,\);\(&quot;$&quot;#,##0\)"/>
  </numFmts>
  <fonts count="140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Arial"/>
      <family val="2"/>
    </font>
    <font>
      <sz val="22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i/>
      <sz val="9"/>
      <name val="Arial"/>
      <family val="2"/>
    </font>
    <font>
      <b/>
      <sz val="11"/>
      <name val="Arial"/>
      <family val="2"/>
    </font>
    <font>
      <b/>
      <i/>
      <sz val="10"/>
      <color indexed="10"/>
      <name val="Arial"/>
      <family val="2"/>
    </font>
    <font>
      <u/>
      <sz val="10"/>
      <color indexed="12"/>
      <name val="Arial"/>
      <family val="2"/>
    </font>
    <font>
      <i/>
      <sz val="10"/>
      <color indexed="10"/>
      <name val="Arial"/>
      <family val="2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i/>
      <sz val="10"/>
      <color indexed="12"/>
      <name val="Arial"/>
      <family val="2"/>
    </font>
    <font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sz val="8"/>
      <name val="Tahoma"/>
      <family val="2"/>
    </font>
    <font>
      <sz val="9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11"/>
      <name val="Trebuchet MS"/>
      <family val="2"/>
    </font>
    <font>
      <sz val="8"/>
      <name val="Arial"/>
      <family val="2"/>
    </font>
    <font>
      <b/>
      <i/>
      <sz val="20"/>
      <color indexed="62"/>
      <name val="Trebuchet MS"/>
      <family val="2"/>
    </font>
    <font>
      <sz val="14"/>
      <name val="Trebuchet MS"/>
      <family val="2"/>
    </font>
    <font>
      <sz val="10"/>
      <color indexed="9"/>
      <name val="Arial"/>
      <family val="2"/>
    </font>
    <font>
      <b/>
      <i/>
      <sz val="10"/>
      <color indexed="9"/>
      <name val="Trebuchet MS"/>
      <family val="2"/>
    </font>
    <font>
      <sz val="14"/>
      <color indexed="9"/>
      <name val="Trebuchet MS"/>
      <family val="2"/>
    </font>
    <font>
      <sz val="10"/>
      <color indexed="9"/>
      <name val="Trebuchet MS"/>
      <family val="2"/>
    </font>
    <font>
      <sz val="8"/>
      <name val="Trebuchet MS"/>
      <family val="2"/>
    </font>
    <font>
      <sz val="10"/>
      <name val="Arial"/>
      <family val="2"/>
    </font>
    <font>
      <b/>
      <sz val="10"/>
      <color indexed="9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9"/>
      <name val="Trebuchet MS"/>
      <family val="2"/>
    </font>
    <font>
      <b/>
      <i/>
      <sz val="9"/>
      <color indexed="62"/>
      <name val="Trebuchet MS"/>
      <family val="2"/>
    </font>
    <font>
      <sz val="9"/>
      <color indexed="9"/>
      <name val="Trebuchet MS"/>
      <family val="2"/>
    </font>
    <font>
      <b/>
      <sz val="16"/>
      <color indexed="62"/>
      <name val="Trebuchet MS"/>
      <family val="2"/>
    </font>
    <font>
      <sz val="11"/>
      <color indexed="12"/>
      <name val="Bookman Old Style"/>
      <family val="1"/>
    </font>
    <font>
      <sz val="9"/>
      <name val="Arial"/>
      <family val="2"/>
    </font>
    <font>
      <sz val="9"/>
      <name val="Book Antiqua"/>
      <family val="1"/>
    </font>
    <font>
      <sz val="8.5"/>
      <name val="LinePrinter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MS Sans Serif"/>
      <family val="2"/>
    </font>
    <font>
      <sz val="11"/>
      <name val="?? ?????"/>
      <family val="3"/>
      <charset val="128"/>
    </font>
    <font>
      <sz val="11"/>
      <name val="??"/>
      <family val="1"/>
      <charset val="128"/>
    </font>
    <font>
      <sz val="8"/>
      <color indexed="9"/>
      <name val="Arial"/>
      <family val="2"/>
    </font>
    <font>
      <sz val="10"/>
      <color indexed="9"/>
      <name val="Arial"/>
      <family val="2"/>
    </font>
    <font>
      <sz val="8"/>
      <color indexed="18"/>
      <name val="Arial"/>
      <family val="2"/>
    </font>
    <font>
      <i/>
      <sz val="10"/>
      <color indexed="13"/>
      <name val="Arial"/>
      <family val="2"/>
    </font>
    <font>
      <sz val="10"/>
      <color indexed="13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sz val="8"/>
      <color indexed="62"/>
      <name val="Arial"/>
      <family val="2"/>
    </font>
    <font>
      <i/>
      <sz val="10"/>
      <name val="Arial"/>
      <family val="2"/>
    </font>
    <font>
      <b/>
      <i/>
      <sz val="8"/>
      <color indexed="62"/>
      <name val="Arial"/>
      <family val="2"/>
    </font>
    <font>
      <sz val="11"/>
      <name val="?? ??"/>
      <family val="1"/>
      <charset val="128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name val="Times New Roman"/>
      <family val="1"/>
    </font>
    <font>
      <b/>
      <sz val="10"/>
      <name val="Arial"/>
      <family val="2"/>
      <charset val="162"/>
    </font>
    <font>
      <sz val="10"/>
      <name val="Arial"/>
      <family val="2"/>
      <charset val="162"/>
    </font>
    <font>
      <sz val="1"/>
      <color indexed="8"/>
      <name val="Courier"/>
      <family val="3"/>
    </font>
    <font>
      <sz val="9"/>
      <name val="Times New Roman"/>
      <family val="1"/>
    </font>
    <font>
      <sz val="10"/>
      <name val="Courier"/>
      <family val="3"/>
    </font>
    <font>
      <b/>
      <sz val="11"/>
      <color indexed="10"/>
      <name val="Calibri"/>
      <family val="2"/>
    </font>
    <font>
      <sz val="11"/>
      <color indexed="10"/>
      <name val="Calibri"/>
      <family val="2"/>
    </font>
    <font>
      <b/>
      <sz val="11"/>
      <color indexed="9"/>
      <name val="Calibri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0"/>
      <name val="Helv"/>
    </font>
    <font>
      <sz val="12"/>
      <color indexed="22"/>
      <name val="Arial"/>
      <family val="2"/>
    </font>
    <font>
      <sz val="9"/>
      <color indexed="8"/>
      <name val="Arial"/>
      <family val="2"/>
    </font>
    <font>
      <sz val="10"/>
      <name val="Arial CE"/>
      <charset val="238"/>
    </font>
    <font>
      <sz val="18"/>
      <color indexed="22"/>
      <name val="Arial"/>
      <family val="2"/>
    </font>
    <font>
      <sz val="8"/>
      <color indexed="22"/>
      <name val="Arial"/>
      <family val="2"/>
    </font>
    <font>
      <u/>
      <sz val="8"/>
      <color indexed="12"/>
      <name val="Times New Roman"/>
      <family val="1"/>
    </font>
    <font>
      <b/>
      <sz val="8"/>
      <name val="Arial"/>
      <family val="2"/>
      <charset val="178"/>
    </font>
    <font>
      <i/>
      <sz val="8"/>
      <name val="Arial"/>
      <family val="2"/>
      <charset val="178"/>
    </font>
    <font>
      <sz val="11"/>
      <color indexed="19"/>
      <name val="Calibri"/>
      <family val="2"/>
    </font>
    <font>
      <b/>
      <i/>
      <sz val="16"/>
      <name val="Helv"/>
    </font>
    <font>
      <sz val="11"/>
      <name val="‚l‚r –¾’©"/>
      <charset val="128"/>
    </font>
    <font>
      <b/>
      <sz val="11"/>
      <color indexed="63"/>
      <name val="Calibri"/>
      <family val="2"/>
    </font>
    <font>
      <sz val="12"/>
      <color indexed="8"/>
      <name val="Times New Roman"/>
      <family val="1"/>
    </font>
    <font>
      <b/>
      <sz val="10"/>
      <name val="MS Sans Serif"/>
      <family val="2"/>
    </font>
    <font>
      <sz val="12"/>
      <name val="Times New Roman"/>
      <family val="1"/>
    </font>
    <font>
      <b/>
      <sz val="10"/>
      <name val="Arial"/>
      <family val="2"/>
    </font>
    <font>
      <sz val="8"/>
      <name val="Helvetica"/>
    </font>
    <font>
      <i/>
      <sz val="11"/>
      <color indexed="23"/>
      <name val="Calibri"/>
      <family val="2"/>
    </font>
    <font>
      <b/>
      <sz val="24"/>
      <name val="Arial"/>
      <family val="2"/>
    </font>
    <font>
      <b/>
      <sz val="36"/>
      <name val="Arial"/>
      <family val="2"/>
    </font>
    <font>
      <b/>
      <sz val="18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6"/>
      <name val="Arial"/>
      <family val="2"/>
    </font>
    <font>
      <b/>
      <sz val="18"/>
      <color indexed="22"/>
      <name val="Arial"/>
      <family val="2"/>
    </font>
    <font>
      <b/>
      <sz val="12"/>
      <color indexed="22"/>
      <name val="Arial"/>
      <family val="2"/>
    </font>
    <font>
      <b/>
      <sz val="11"/>
      <color indexed="8"/>
      <name val="Calibri"/>
      <family val="2"/>
    </font>
    <font>
      <sz val="8"/>
      <name val="Helv"/>
    </font>
    <font>
      <sz val="8"/>
      <color indexed="10"/>
      <name val="Arial Narrow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i/>
      <sz val="22"/>
      <color indexed="62"/>
      <name val="Trebuchet MS"/>
      <family val="2"/>
    </font>
    <font>
      <sz val="8"/>
      <color indexed="9"/>
      <name val="Tahoma"/>
      <family val="2"/>
    </font>
    <font>
      <b/>
      <i/>
      <sz val="22"/>
      <name val="Arial"/>
      <family val="2"/>
    </font>
    <font>
      <i/>
      <sz val="14"/>
      <name val="Arial"/>
      <family val="2"/>
    </font>
    <font>
      <i/>
      <sz val="8"/>
      <name val="Arial Narrow"/>
      <family val="2"/>
    </font>
    <font>
      <sz val="10"/>
      <name val="Geneva"/>
    </font>
    <font>
      <sz val="12"/>
      <name val="¹UAAA¼"/>
      <family val="1"/>
      <charset val="129"/>
    </font>
    <font>
      <sz val="12"/>
      <name val="¹ÙÅÁÃ¼"/>
      <family val="3"/>
      <charset val="129"/>
    </font>
    <font>
      <b/>
      <sz val="10"/>
      <name val="Helv"/>
      <family val="2"/>
    </font>
    <font>
      <sz val="11"/>
      <name val="돋움"/>
      <charset val="129"/>
    </font>
    <font>
      <b/>
      <sz val="12"/>
      <name val="Helv"/>
      <family val="2"/>
    </font>
    <font>
      <b/>
      <sz val="11"/>
      <name val="Helv"/>
      <family val="2"/>
    </font>
    <font>
      <sz val="12"/>
      <name val="뼻뮝"/>
      <family val="1"/>
      <charset val="129"/>
    </font>
    <font>
      <sz val="10"/>
      <name val="돋움체"/>
      <family val="3"/>
    </font>
    <font>
      <sz val="11"/>
      <name val="明朝"/>
      <family val="1"/>
      <charset val="129"/>
    </font>
    <font>
      <sz val="11"/>
      <name val="Swis721 Lt BT"/>
      <family val="2"/>
    </font>
    <font>
      <b/>
      <sz val="12"/>
      <name val="Trebuchet MS"/>
      <family val="2"/>
    </font>
    <font>
      <sz val="14"/>
      <color indexed="9"/>
      <name val="Arial"/>
      <family val="2"/>
    </font>
    <font>
      <b/>
      <vertAlign val="superscript"/>
      <sz val="10"/>
      <name val="Arial"/>
      <family val="2"/>
    </font>
    <font>
      <sz val="9"/>
      <color indexed="9"/>
      <name val="Arial"/>
      <family val="2"/>
    </font>
    <font>
      <sz val="9"/>
      <color theme="1"/>
      <name val="Arial"/>
      <family val="2"/>
    </font>
    <font>
      <sz val="9"/>
      <color theme="1"/>
      <name val="Trebuchet MS"/>
      <family val="2"/>
    </font>
    <font>
      <sz val="8.5"/>
      <color theme="1"/>
      <name val="Arial"/>
      <family val="2"/>
    </font>
    <font>
      <sz val="10"/>
      <color theme="1"/>
      <name val="Trebuchet MS"/>
      <family val="2"/>
    </font>
    <font>
      <b/>
      <sz val="10"/>
      <color indexed="8"/>
      <name val="Calibri"/>
      <family val="2"/>
    </font>
    <font>
      <sz val="12"/>
      <name val="Helv"/>
    </font>
    <font>
      <sz val="8"/>
      <name val="Arial Narrow"/>
      <family val="2"/>
    </font>
    <font>
      <sz val="8"/>
      <color indexed="8"/>
      <name val="Times New Roman"/>
      <family val="1"/>
    </font>
    <font>
      <b/>
      <sz val="8"/>
      <color indexed="8"/>
      <name val="Times New Roman"/>
      <family val="1"/>
    </font>
    <font>
      <sz val="10"/>
      <name val="Wingdings"/>
      <charset val="2"/>
    </font>
  </fonts>
  <fills count="41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47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45"/>
      </patternFill>
    </fill>
    <fill>
      <patternFill patternType="solid">
        <fgColor indexed="53"/>
      </patternFill>
    </fill>
    <fill>
      <patternFill patternType="solid">
        <fgColor indexed="51"/>
      </patternFill>
    </fill>
    <fill>
      <patternFill patternType="solid">
        <fgColor indexed="26"/>
        <bgColor indexed="26"/>
      </patternFill>
    </fill>
    <fill>
      <patternFill patternType="mediumGray">
        <bgColor indexed="22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56"/>
      </patternFill>
    </fill>
    <fill>
      <patternFill patternType="solid">
        <fgColor indexed="54"/>
      </patternFill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9"/>
        <bgColor indexed="24"/>
      </patternFill>
    </fill>
    <fill>
      <patternFill patternType="gray125">
        <fgColor indexed="22"/>
      </patternFill>
    </fill>
    <fill>
      <patternFill patternType="lightGray">
        <fgColor indexed="34"/>
        <bgColor indexed="9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indexed="46"/>
      </patternFill>
    </fill>
    <fill>
      <patternFill patternType="solid">
        <fgColor indexed="22"/>
        <bgColor indexed="25"/>
      </patternFill>
    </fill>
    <fill>
      <patternFill patternType="solid">
        <fgColor indexed="43"/>
        <bgColor indexed="64"/>
      </patternFill>
    </fill>
    <fill>
      <patternFill patternType="solid">
        <fgColor indexed="29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1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56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27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56"/>
      </top>
      <bottom style="double">
        <color indexed="56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26"/>
      </right>
      <top style="thin">
        <color indexed="64"/>
      </top>
      <bottom style="thin">
        <color indexed="26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</borders>
  <cellStyleXfs count="733">
    <xf numFmtId="0" fontId="0" fillId="0" borderId="0"/>
    <xf numFmtId="0" fontId="46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7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46" fillId="0" borderId="0" applyFont="0" applyFill="0" applyBorder="0" applyAlignment="0" applyProtection="0"/>
    <xf numFmtId="0" fontId="35" fillId="0" borderId="0" applyFont="0" applyFill="0" applyBorder="0" applyAlignment="0" applyProtection="0"/>
    <xf numFmtId="190" fontId="8" fillId="0" borderId="0" applyFont="0" applyFill="0" applyBorder="0" applyAlignment="0" applyProtection="0">
      <alignment vertical="center"/>
    </xf>
    <xf numFmtId="216" fontId="48" fillId="0" borderId="0" applyFont="0" applyFill="0" applyBorder="0" applyAlignment="0" applyProtection="0"/>
    <xf numFmtId="4" fontId="49" fillId="0" borderId="0" applyFont="0" applyFill="0" applyBorder="0" applyAlignment="0" applyProtection="0"/>
    <xf numFmtId="173" fontId="50" fillId="0" borderId="0" applyFont="0" applyFill="0" applyBorder="0" applyAlignment="0" applyProtection="0"/>
    <xf numFmtId="172" fontId="50" fillId="0" borderId="0" applyFont="0" applyFill="0" applyBorder="0" applyAlignment="0" applyProtection="0"/>
    <xf numFmtId="174" fontId="50" fillId="0" borderId="0" applyFont="0" applyFill="0" applyBorder="0" applyAlignment="0" applyProtection="0"/>
    <xf numFmtId="175" fontId="50" fillId="0" borderId="0" applyFont="0" applyFill="0" applyBorder="0" applyAlignment="0" applyProtection="0"/>
    <xf numFmtId="217" fontId="48" fillId="0" borderId="0" applyFont="0" applyFill="0" applyBorder="0" applyAlignment="0" applyProtection="0"/>
    <xf numFmtId="0" fontId="51" fillId="0" borderId="0"/>
    <xf numFmtId="0" fontId="17" fillId="2" borderId="1">
      <alignment horizontal="center" vertical="center" wrapText="1"/>
    </xf>
    <xf numFmtId="0" fontId="35" fillId="3" borderId="0"/>
    <xf numFmtId="0" fontId="35" fillId="3" borderId="0"/>
    <xf numFmtId="0" fontId="17" fillId="2" borderId="1">
      <alignment horizontal="center" vertical="center" wrapText="1"/>
    </xf>
    <xf numFmtId="0" fontId="35" fillId="3" borderId="0"/>
    <xf numFmtId="0" fontId="35" fillId="3" borderId="0"/>
    <xf numFmtId="0" fontId="35" fillId="3" borderId="0"/>
    <xf numFmtId="0" fontId="35" fillId="3" borderId="0"/>
    <xf numFmtId="0" fontId="35" fillId="3" borderId="0"/>
    <xf numFmtId="0" fontId="17" fillId="2" borderId="1">
      <alignment horizontal="center" vertical="center" wrapText="1"/>
    </xf>
    <xf numFmtId="0" fontId="35" fillId="3" borderId="0"/>
    <xf numFmtId="0" fontId="35" fillId="3" borderId="0"/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35" fillId="3" borderId="0"/>
    <xf numFmtId="0" fontId="35" fillId="3" borderId="0"/>
    <xf numFmtId="0" fontId="52" fillId="4" borderId="0"/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17" fillId="2" borderId="1">
      <alignment horizontal="center" vertical="center" wrapText="1"/>
    </xf>
    <xf numFmtId="0" fontId="35" fillId="3" borderId="0"/>
    <xf numFmtId="0" fontId="35" fillId="3" borderId="0"/>
    <xf numFmtId="0" fontId="35" fillId="3" borderId="0"/>
    <xf numFmtId="0" fontId="35" fillId="3" borderId="0"/>
    <xf numFmtId="0" fontId="35" fillId="3" borderId="0"/>
    <xf numFmtId="0" fontId="35" fillId="0" borderId="1">
      <alignment horizontal="center" vertical="center" wrapText="1"/>
    </xf>
    <xf numFmtId="0" fontId="53" fillId="5" borderId="0"/>
    <xf numFmtId="0" fontId="53" fillId="5" borderId="0"/>
    <xf numFmtId="0" fontId="35" fillId="0" borderId="1">
      <alignment horizontal="center" vertical="center" wrapText="1"/>
    </xf>
    <xf numFmtId="0" fontId="53" fillId="5" borderId="0"/>
    <xf numFmtId="0" fontId="53" fillId="5" borderId="0"/>
    <xf numFmtId="0" fontId="53" fillId="5" borderId="0"/>
    <xf numFmtId="0" fontId="53" fillId="5" borderId="0"/>
    <xf numFmtId="0" fontId="53" fillId="5" borderId="0"/>
    <xf numFmtId="0" fontId="35" fillId="0" borderId="1">
      <alignment horizontal="center" vertical="center" wrapText="1"/>
    </xf>
    <xf numFmtId="0" fontId="53" fillId="5" borderId="0"/>
    <xf numFmtId="0" fontId="53" fillId="5" borderId="0"/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53" fillId="5" borderId="0"/>
    <xf numFmtId="0" fontId="53" fillId="5" borderId="0"/>
    <xf numFmtId="0" fontId="54" fillId="6" borderId="0"/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35" fillId="0" borderId="1">
      <alignment horizontal="center" vertical="center" wrapText="1"/>
    </xf>
    <xf numFmtId="0" fontId="53" fillId="5" borderId="0"/>
    <xf numFmtId="0" fontId="53" fillId="5" borderId="0"/>
    <xf numFmtId="0" fontId="53" fillId="5" borderId="0"/>
    <xf numFmtId="0" fontId="53" fillId="5" borderId="0"/>
    <xf numFmtId="0" fontId="53" fillId="5" borderId="0"/>
    <xf numFmtId="0" fontId="55" fillId="7" borderId="0">
      <alignment horizontal="center" vertical="center" wrapText="1"/>
    </xf>
    <xf numFmtId="0" fontId="55" fillId="7" borderId="0"/>
    <xf numFmtId="0" fontId="55" fillId="7" borderId="0"/>
    <xf numFmtId="0" fontId="55" fillId="7" borderId="0">
      <alignment horizontal="center" vertical="center" wrapText="1"/>
    </xf>
    <xf numFmtId="0" fontId="55" fillId="7" borderId="0"/>
    <xf numFmtId="0" fontId="55" fillId="7" borderId="0"/>
    <xf numFmtId="0" fontId="55" fillId="7" borderId="0"/>
    <xf numFmtId="0" fontId="55" fillId="7" borderId="0"/>
    <xf numFmtId="0" fontId="55" fillId="7" borderId="0"/>
    <xf numFmtId="0" fontId="55" fillId="7" borderId="0">
      <alignment horizontal="center" vertical="center" wrapText="1"/>
    </xf>
    <xf numFmtId="0" fontId="55" fillId="7" borderId="0"/>
    <xf numFmtId="0" fontId="55" fillId="7" borderId="0"/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/>
    <xf numFmtId="0" fontId="55" fillId="7" borderId="0"/>
    <xf numFmtId="0" fontId="55" fillId="7" borderId="0"/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>
      <alignment horizontal="center" vertical="center" wrapText="1"/>
    </xf>
    <xf numFmtId="0" fontId="55" fillId="7" borderId="0"/>
    <xf numFmtId="0" fontId="55" fillId="7" borderId="0"/>
    <xf numFmtId="0" fontId="55" fillId="7" borderId="0"/>
    <xf numFmtId="0" fontId="55" fillId="7" borderId="0"/>
    <xf numFmtId="0" fontId="55" fillId="7" borderId="0"/>
    <xf numFmtId="0" fontId="56" fillId="8" borderId="0"/>
    <xf numFmtId="0" fontId="57" fillId="0" borderId="0"/>
    <xf numFmtId="0" fontId="58" fillId="0" borderId="0"/>
    <xf numFmtId="0" fontId="47" fillId="0" borderId="0"/>
    <xf numFmtId="38" fontId="17" fillId="9" borderId="1">
      <alignment horizontal="right"/>
    </xf>
    <xf numFmtId="4" fontId="35" fillId="10" borderId="0"/>
    <xf numFmtId="4" fontId="35" fillId="10" borderId="0"/>
    <xf numFmtId="38" fontId="17" fillId="9" borderId="1">
      <alignment horizontal="right"/>
    </xf>
    <xf numFmtId="4" fontId="35" fillId="10" borderId="0"/>
    <xf numFmtId="4" fontId="35" fillId="10" borderId="0"/>
    <xf numFmtId="4" fontId="35" fillId="10" borderId="0"/>
    <xf numFmtId="4" fontId="35" fillId="10" borderId="0"/>
    <xf numFmtId="4" fontId="35" fillId="10" borderId="0"/>
    <xf numFmtId="38" fontId="17" fillId="9" borderId="1">
      <alignment horizontal="right"/>
    </xf>
    <xf numFmtId="4" fontId="35" fillId="10" borderId="0"/>
    <xf numFmtId="4" fontId="35" fillId="10" borderId="0"/>
    <xf numFmtId="38" fontId="17" fillId="9" borderId="1">
      <alignment horizontal="right"/>
    </xf>
    <xf numFmtId="38" fontId="17" fillId="9" borderId="1">
      <alignment horizontal="right"/>
    </xf>
    <xf numFmtId="38" fontId="17" fillId="9" borderId="1">
      <alignment horizontal="right"/>
    </xf>
    <xf numFmtId="4" fontId="35" fillId="10" borderId="0"/>
    <xf numFmtId="4" fontId="35" fillId="10" borderId="0"/>
    <xf numFmtId="180" fontId="59" fillId="0" borderId="0"/>
    <xf numFmtId="38" fontId="17" fillId="9" borderId="1">
      <alignment horizontal="right"/>
    </xf>
    <xf numFmtId="38" fontId="17" fillId="9" borderId="1">
      <alignment horizontal="right"/>
    </xf>
    <xf numFmtId="38" fontId="17" fillId="9" borderId="1">
      <alignment horizontal="right"/>
    </xf>
    <xf numFmtId="38" fontId="17" fillId="9" borderId="1">
      <alignment horizontal="right"/>
    </xf>
    <xf numFmtId="38" fontId="17" fillId="9" borderId="1">
      <alignment horizontal="right"/>
    </xf>
    <xf numFmtId="4" fontId="35" fillId="10" borderId="0"/>
    <xf numFmtId="4" fontId="35" fillId="10" borderId="0"/>
    <xf numFmtId="4" fontId="35" fillId="10" borderId="0"/>
    <xf numFmtId="4" fontId="35" fillId="10" borderId="0"/>
    <xf numFmtId="4" fontId="35" fillId="10" borderId="0"/>
    <xf numFmtId="0" fontId="36" fillId="11" borderId="2">
      <alignment vertical="center"/>
    </xf>
    <xf numFmtId="0" fontId="60" fillId="12" borderId="0"/>
    <xf numFmtId="0" fontId="60" fillId="12" borderId="0"/>
    <xf numFmtId="0" fontId="36" fillId="11" borderId="2">
      <alignment vertical="center"/>
    </xf>
    <xf numFmtId="0" fontId="60" fillId="12" borderId="0"/>
    <xf numFmtId="0" fontId="60" fillId="12" borderId="0"/>
    <xf numFmtId="0" fontId="60" fillId="12" borderId="0"/>
    <xf numFmtId="0" fontId="60" fillId="12" borderId="0"/>
    <xf numFmtId="0" fontId="60" fillId="12" borderId="0"/>
    <xf numFmtId="0" fontId="36" fillId="11" borderId="2">
      <alignment vertical="center"/>
    </xf>
    <xf numFmtId="0" fontId="60" fillId="12" borderId="0"/>
    <xf numFmtId="0" fontId="60" fillId="12" borderId="0"/>
    <xf numFmtId="0" fontId="36" fillId="11" borderId="2">
      <alignment vertical="center"/>
    </xf>
    <xf numFmtId="0" fontId="36" fillId="11" borderId="2">
      <alignment vertical="center"/>
    </xf>
    <xf numFmtId="0" fontId="36" fillId="11" borderId="2">
      <alignment vertical="center"/>
    </xf>
    <xf numFmtId="0" fontId="60" fillId="12" borderId="0"/>
    <xf numFmtId="0" fontId="60" fillId="12" borderId="0"/>
    <xf numFmtId="0" fontId="61" fillId="13" borderId="0"/>
    <xf numFmtId="0" fontId="36" fillId="11" borderId="2">
      <alignment vertical="center"/>
    </xf>
    <xf numFmtId="0" fontId="36" fillId="11" borderId="2">
      <alignment vertical="center"/>
    </xf>
    <xf numFmtId="0" fontId="36" fillId="11" borderId="2">
      <alignment vertical="center"/>
    </xf>
    <xf numFmtId="0" fontId="36" fillId="11" borderId="2">
      <alignment vertical="center"/>
    </xf>
    <xf numFmtId="0" fontId="36" fillId="11" borderId="2">
      <alignment vertical="center"/>
    </xf>
    <xf numFmtId="0" fontId="60" fillId="12" borderId="0"/>
    <xf numFmtId="0" fontId="60" fillId="12" borderId="0"/>
    <xf numFmtId="0" fontId="60" fillId="12" borderId="0"/>
    <xf numFmtId="0" fontId="60" fillId="12" borderId="0"/>
    <xf numFmtId="0" fontId="60" fillId="12" borderId="0"/>
    <xf numFmtId="0" fontId="53" fillId="14" borderId="1">
      <alignment vertical="center" wrapText="1"/>
    </xf>
    <xf numFmtId="0" fontId="35" fillId="3" borderId="0"/>
    <xf numFmtId="0" fontId="35" fillId="3" borderId="0"/>
    <xf numFmtId="0" fontId="53" fillId="14" borderId="1">
      <alignment vertical="center" wrapText="1"/>
    </xf>
    <xf numFmtId="0" fontId="35" fillId="3" borderId="0"/>
    <xf numFmtId="0" fontId="35" fillId="3" borderId="0"/>
    <xf numFmtId="0" fontId="35" fillId="3" borderId="0"/>
    <xf numFmtId="0" fontId="35" fillId="3" borderId="0"/>
    <xf numFmtId="0" fontId="35" fillId="3" borderId="0"/>
    <xf numFmtId="0" fontId="53" fillId="14" borderId="1">
      <alignment vertical="center" wrapText="1"/>
    </xf>
    <xf numFmtId="0" fontId="35" fillId="3" borderId="0"/>
    <xf numFmtId="0" fontId="35" fillId="3" borderId="0"/>
    <xf numFmtId="0" fontId="53" fillId="14" borderId="1">
      <alignment vertical="center" wrapText="1"/>
    </xf>
    <xf numFmtId="0" fontId="53" fillId="14" borderId="1">
      <alignment vertical="center" wrapText="1"/>
    </xf>
    <xf numFmtId="0" fontId="53" fillId="14" borderId="1">
      <alignment vertical="center" wrapText="1"/>
    </xf>
    <xf numFmtId="0" fontId="35" fillId="3" borderId="0"/>
    <xf numFmtId="0" fontId="35" fillId="3" borderId="0"/>
    <xf numFmtId="0" fontId="52" fillId="4" borderId="0"/>
    <xf numFmtId="0" fontId="53" fillId="14" borderId="1">
      <alignment vertical="center" wrapText="1"/>
    </xf>
    <xf numFmtId="0" fontId="53" fillId="14" borderId="1">
      <alignment vertical="center" wrapText="1"/>
    </xf>
    <xf numFmtId="0" fontId="53" fillId="14" borderId="1">
      <alignment vertical="center" wrapText="1"/>
    </xf>
    <xf numFmtId="0" fontId="53" fillId="14" borderId="1">
      <alignment vertical="center" wrapText="1"/>
    </xf>
    <xf numFmtId="0" fontId="53" fillId="14" borderId="1">
      <alignment vertical="center" wrapText="1"/>
    </xf>
    <xf numFmtId="0" fontId="35" fillId="3" borderId="0"/>
    <xf numFmtId="0" fontId="35" fillId="3" borderId="0"/>
    <xf numFmtId="0" fontId="35" fillId="3" borderId="0"/>
    <xf numFmtId="0" fontId="35" fillId="3" borderId="0"/>
    <xf numFmtId="0" fontId="35" fillId="3" borderId="0"/>
    <xf numFmtId="0" fontId="35" fillId="0" borderId="1">
      <alignment vertical="center" wrapText="1"/>
    </xf>
    <xf numFmtId="0" fontId="53" fillId="5" borderId="0"/>
    <xf numFmtId="0" fontId="53" fillId="5" borderId="0"/>
    <xf numFmtId="0" fontId="35" fillId="0" borderId="1">
      <alignment vertical="center" wrapText="1"/>
    </xf>
    <xf numFmtId="0" fontId="53" fillId="5" borderId="0"/>
    <xf numFmtId="0" fontId="53" fillId="5" borderId="0"/>
    <xf numFmtId="0" fontId="53" fillId="5" borderId="0"/>
    <xf numFmtId="0" fontId="53" fillId="5" borderId="0"/>
    <xf numFmtId="0" fontId="53" fillId="5" borderId="0"/>
    <xf numFmtId="0" fontId="35" fillId="0" borderId="1">
      <alignment vertical="center" wrapText="1"/>
    </xf>
    <xf numFmtId="0" fontId="53" fillId="5" borderId="0"/>
    <xf numFmtId="0" fontId="53" fillId="5" borderId="0"/>
    <xf numFmtId="0" fontId="35" fillId="0" borderId="1">
      <alignment vertical="center" wrapText="1"/>
    </xf>
    <xf numFmtId="0" fontId="35" fillId="0" borderId="1">
      <alignment vertical="center" wrapText="1"/>
    </xf>
    <xf numFmtId="0" fontId="35" fillId="0" borderId="1">
      <alignment vertical="center" wrapText="1"/>
    </xf>
    <xf numFmtId="0" fontId="53" fillId="5" borderId="0"/>
    <xf numFmtId="0" fontId="53" fillId="5" borderId="0"/>
    <xf numFmtId="0" fontId="54" fillId="6" borderId="0"/>
    <xf numFmtId="0" fontId="35" fillId="0" borderId="1">
      <alignment vertical="center" wrapText="1"/>
    </xf>
    <xf numFmtId="0" fontId="35" fillId="0" borderId="1">
      <alignment vertical="center" wrapText="1"/>
    </xf>
    <xf numFmtId="0" fontId="35" fillId="0" borderId="1">
      <alignment vertical="center" wrapText="1"/>
    </xf>
    <xf numFmtId="0" fontId="35" fillId="0" borderId="1">
      <alignment vertical="center" wrapText="1"/>
    </xf>
    <xf numFmtId="0" fontId="35" fillId="0" borderId="1">
      <alignment vertical="center" wrapText="1"/>
    </xf>
    <xf numFmtId="0" fontId="53" fillId="5" borderId="0"/>
    <xf numFmtId="0" fontId="53" fillId="5" borderId="0"/>
    <xf numFmtId="0" fontId="53" fillId="5" borderId="0"/>
    <xf numFmtId="0" fontId="53" fillId="5" borderId="0"/>
    <xf numFmtId="0" fontId="53" fillId="5" borderId="0"/>
    <xf numFmtId="0" fontId="55" fillId="7" borderId="0"/>
    <xf numFmtId="0" fontId="56" fillId="8" borderId="0"/>
    <xf numFmtId="0" fontId="57" fillId="0" borderId="0"/>
    <xf numFmtId="0" fontId="58" fillId="0" borderId="0"/>
    <xf numFmtId="0" fontId="47" fillId="0" borderId="0"/>
    <xf numFmtId="193" fontId="35" fillId="0" borderId="0" applyFont="0" applyFill="0" applyBorder="0" applyAlignment="0" applyProtection="0"/>
    <xf numFmtId="194" fontId="35" fillId="0" borderId="0" applyFont="0" applyFill="0" applyBorder="0" applyAlignment="0" applyProtection="0"/>
    <xf numFmtId="0" fontId="62" fillId="0" borderId="0" applyNumberFormat="0" applyFill="0" applyBorder="0" applyAlignment="0" applyProtection="0"/>
    <xf numFmtId="0" fontId="35" fillId="0" borderId="0"/>
    <xf numFmtId="0" fontId="38" fillId="0" borderId="0"/>
    <xf numFmtId="0" fontId="35" fillId="0" borderId="0" applyFont="0" applyFill="0" applyBorder="0" applyAlignment="0" applyProtection="0"/>
    <xf numFmtId="0" fontId="47" fillId="0" borderId="0" applyFont="0" applyFill="0" applyBorder="0" applyAlignment="0" applyProtection="0"/>
    <xf numFmtId="0" fontId="27" fillId="0" borderId="0" applyFont="0" applyFill="0" applyBorder="0" applyAlignment="0" applyProtection="0"/>
    <xf numFmtId="40" fontId="46" fillId="0" borderId="0" applyFont="0" applyFill="0" applyBorder="0" applyAlignment="0" applyProtection="0"/>
    <xf numFmtId="0" fontId="63" fillId="15" borderId="0" applyNumberFormat="0" applyBorder="0" applyAlignment="0" applyProtection="0"/>
    <xf numFmtId="0" fontId="63" fillId="16" borderId="0" applyNumberFormat="0" applyBorder="0" applyAlignment="0" applyProtection="0"/>
    <xf numFmtId="0" fontId="63" fillId="17" borderId="0" applyNumberFormat="0" applyBorder="0" applyAlignment="0" applyProtection="0"/>
    <xf numFmtId="0" fontId="63" fillId="18" borderId="0" applyNumberFormat="0" applyBorder="0" applyAlignment="0" applyProtection="0"/>
    <xf numFmtId="0" fontId="63" fillId="19" borderId="0" applyNumberFormat="0" applyBorder="0" applyAlignment="0" applyProtection="0"/>
    <xf numFmtId="0" fontId="63" fillId="17" borderId="0" applyNumberFormat="0" applyBorder="0" applyAlignment="0" applyProtection="0"/>
    <xf numFmtId="0" fontId="63" fillId="19" borderId="0" applyNumberFormat="0" applyBorder="0" applyAlignment="0" applyProtection="0"/>
    <xf numFmtId="0" fontId="63" fillId="16" borderId="0" applyNumberFormat="0" applyBorder="0" applyAlignment="0" applyProtection="0"/>
    <xf numFmtId="0" fontId="63" fillId="20" borderId="0" applyNumberFormat="0" applyBorder="0" applyAlignment="0" applyProtection="0"/>
    <xf numFmtId="0" fontId="63" fillId="21" borderId="0" applyNumberFormat="0" applyBorder="0" applyAlignment="0" applyProtection="0"/>
    <xf numFmtId="0" fontId="63" fillId="19" borderId="0" applyNumberFormat="0" applyBorder="0" applyAlignment="0" applyProtection="0"/>
    <xf numFmtId="0" fontId="63" fillId="17" borderId="0" applyNumberFormat="0" applyBorder="0" applyAlignment="0" applyProtection="0"/>
    <xf numFmtId="0" fontId="64" fillId="19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21" borderId="0" applyNumberFormat="0" applyBorder="0" applyAlignment="0" applyProtection="0"/>
    <xf numFmtId="0" fontId="64" fillId="19" borderId="0" applyNumberFormat="0" applyBorder="0" applyAlignment="0" applyProtection="0"/>
    <xf numFmtId="0" fontId="64" fillId="16" borderId="0" applyNumberFormat="0" applyBorder="0" applyAlignment="0" applyProtection="0"/>
    <xf numFmtId="0" fontId="65" fillId="0" borderId="0">
      <alignment horizontal="center" wrapText="1"/>
      <protection locked="0"/>
    </xf>
    <xf numFmtId="191" fontId="6" fillId="0" borderId="0" applyFont="0" applyFill="0" applyBorder="0" applyAlignment="0" applyProtection="0"/>
    <xf numFmtId="38" fontId="35" fillId="24" borderId="2">
      <protection locked="0"/>
    </xf>
    <xf numFmtId="215" fontId="35" fillId="24" borderId="2">
      <protection locked="0"/>
    </xf>
    <xf numFmtId="49" fontId="35" fillId="24" borderId="2">
      <alignment horizontal="left"/>
      <protection locked="0"/>
    </xf>
    <xf numFmtId="38" fontId="35" fillId="0" borderId="2"/>
    <xf numFmtId="38" fontId="66" fillId="0" borderId="2"/>
    <xf numFmtId="215" fontId="35" fillId="0" borderId="2"/>
    <xf numFmtId="40" fontId="35" fillId="0" borderId="2"/>
    <xf numFmtId="0" fontId="66" fillId="0" borderId="2" applyNumberFormat="0">
      <alignment horizontal="center"/>
    </xf>
    <xf numFmtId="38" fontId="66" fillId="25" borderId="2" applyNumberFormat="0" applyFont="0" applyBorder="0" applyAlignment="0">
      <alignment horizontal="center"/>
    </xf>
    <xf numFmtId="0" fontId="67" fillId="0" borderId="2" applyNumberFormat="0"/>
    <xf numFmtId="0" fontId="66" fillId="0" borderId="2" applyNumberFormat="0"/>
    <xf numFmtId="0" fontId="67" fillId="0" borderId="2" applyNumberFormat="0">
      <alignment horizontal="right"/>
    </xf>
    <xf numFmtId="49" fontId="115" fillId="0" borderId="3" applyNumberFormat="0" applyFont="0" applyBorder="0" applyAlignment="0">
      <alignment horizontal="left"/>
    </xf>
    <xf numFmtId="0" fontId="18" fillId="0" borderId="0" applyNumberFormat="0" applyFill="0" applyBorder="0" applyProtection="0">
      <alignment horizontal="left"/>
    </xf>
    <xf numFmtId="0" fontId="18" fillId="0" borderId="0" applyNumberFormat="0" applyFill="0" applyBorder="0" applyProtection="0">
      <alignment horizontal="left"/>
    </xf>
    <xf numFmtId="0" fontId="116" fillId="0" borderId="0"/>
    <xf numFmtId="0" fontId="117" fillId="0" borderId="0"/>
    <xf numFmtId="0" fontId="116" fillId="0" borderId="0"/>
    <xf numFmtId="0" fontId="117" fillId="0" borderId="0"/>
    <xf numFmtId="0" fontId="116" fillId="0" borderId="0"/>
    <xf numFmtId="0" fontId="117" fillId="0" borderId="0"/>
    <xf numFmtId="0" fontId="116" fillId="0" borderId="0"/>
    <xf numFmtId="0" fontId="117" fillId="0" borderId="0"/>
    <xf numFmtId="0" fontId="116" fillId="0" borderId="0"/>
    <xf numFmtId="0" fontId="117" fillId="0" borderId="0"/>
    <xf numFmtId="0" fontId="116" fillId="0" borderId="0"/>
    <xf numFmtId="0" fontId="117" fillId="0" borderId="0"/>
    <xf numFmtId="0" fontId="116" fillId="0" borderId="0"/>
    <xf numFmtId="0" fontId="49" fillId="0" borderId="0"/>
    <xf numFmtId="0" fontId="68" fillId="0" borderId="0">
      <protection locked="0"/>
    </xf>
    <xf numFmtId="0" fontId="68" fillId="0" borderId="0">
      <protection locked="0"/>
    </xf>
    <xf numFmtId="181" fontId="35" fillId="0" borderId="0" applyFill="0" applyBorder="0" applyAlignment="0"/>
    <xf numFmtId="189" fontId="69" fillId="0" borderId="0" applyFill="0" applyBorder="0" applyAlignment="0"/>
    <xf numFmtId="165" fontId="69" fillId="0" borderId="0" applyFill="0" applyBorder="0" applyAlignment="0"/>
    <xf numFmtId="188" fontId="70" fillId="0" borderId="0" applyFill="0" applyBorder="0" applyAlignment="0"/>
    <xf numFmtId="187" fontId="70" fillId="0" borderId="0" applyFill="0" applyBorder="0" applyAlignment="0"/>
    <xf numFmtId="181" fontId="35" fillId="0" borderId="0" applyFill="0" applyBorder="0" applyAlignment="0"/>
    <xf numFmtId="183" fontId="35" fillId="0" borderId="0" applyFill="0" applyBorder="0" applyAlignment="0"/>
    <xf numFmtId="189" fontId="69" fillId="0" borderId="0" applyFill="0" applyBorder="0" applyAlignment="0"/>
    <xf numFmtId="0" fontId="71" fillId="26" borderId="4" applyNumberFormat="0" applyAlignment="0" applyProtection="0"/>
    <xf numFmtId="0" fontId="118" fillId="0" borderId="0"/>
    <xf numFmtId="0" fontId="72" fillId="0" borderId="5" applyNumberFormat="0" applyFill="0" applyAlignment="0" applyProtection="0"/>
    <xf numFmtId="0" fontId="73" fillId="27" borderId="6" applyNumberFormat="0" applyAlignment="0" applyProtection="0"/>
    <xf numFmtId="0" fontId="10" fillId="0" borderId="0" applyNumberFormat="0" applyFill="0" applyBorder="0" applyAlignment="0" applyProtection="0">
      <alignment vertical="top"/>
      <protection locked="0"/>
    </xf>
    <xf numFmtId="0" fontId="64" fillId="28" borderId="0" applyNumberFormat="0" applyBorder="0" applyAlignment="0" applyProtection="0"/>
    <xf numFmtId="0" fontId="64" fillId="22" borderId="0" applyNumberFormat="0" applyBorder="0" applyAlignment="0" applyProtection="0"/>
    <xf numFmtId="0" fontId="64" fillId="23" borderId="0" applyNumberFormat="0" applyBorder="0" applyAlignment="0" applyProtection="0"/>
    <xf numFmtId="0" fontId="64" fillId="29" borderId="0" applyNumberFormat="0" applyBorder="0" applyAlignment="0" applyProtection="0"/>
    <xf numFmtId="0" fontId="64" fillId="30" borderId="0" applyNumberFormat="0" applyBorder="0" applyAlignment="0" applyProtection="0"/>
    <xf numFmtId="0" fontId="64" fillId="31" borderId="0" applyNumberFormat="0" applyBorder="0" applyAlignment="0" applyProtection="0"/>
    <xf numFmtId="0" fontId="11" fillId="0" borderId="0" applyNumberFormat="0" applyFill="0" applyBorder="0" applyProtection="0">
      <alignment horizontal="right"/>
    </xf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81" fontId="35" fillId="0" borderId="0" applyFont="0" applyFill="0" applyBorder="0" applyAlignment="0" applyProtection="0"/>
    <xf numFmtId="4" fontId="76" fillId="0" borderId="0" applyFont="0" applyFill="0" applyBorder="0" applyAlignment="0" applyProtection="0"/>
    <xf numFmtId="3" fontId="77" fillId="0" borderId="0" applyFont="0" applyFill="0" applyBorder="0" applyAlignment="0" applyProtection="0"/>
    <xf numFmtId="189" fontId="69" fillId="0" borderId="0" applyFont="0" applyFill="0" applyBorder="0" applyAlignment="0" applyProtection="0"/>
    <xf numFmtId="0" fontId="35" fillId="0" borderId="0" applyFont="0" applyFill="0" applyBorder="0" applyAlignment="0" applyProtection="0"/>
    <xf numFmtId="170" fontId="35" fillId="0" borderId="0" applyFont="0" applyFill="0" applyBorder="0" applyAlignment="0" applyProtection="0"/>
    <xf numFmtId="0" fontId="119" fillId="0" borderId="0"/>
    <xf numFmtId="177" fontId="35" fillId="3" borderId="0" applyFont="0" applyBorder="0"/>
    <xf numFmtId="14" fontId="35" fillId="0" borderId="0">
      <alignment horizontal="center"/>
    </xf>
    <xf numFmtId="15" fontId="49" fillId="0" borderId="0"/>
    <xf numFmtId="14" fontId="15" fillId="0" borderId="0" applyFill="0" applyBorder="0" applyAlignment="0"/>
    <xf numFmtId="15" fontId="49" fillId="0" borderId="0"/>
    <xf numFmtId="180" fontId="119" fillId="0" borderId="0">
      <protection locked="0"/>
    </xf>
    <xf numFmtId="182" fontId="35" fillId="0" borderId="7">
      <alignment vertical="center"/>
    </xf>
    <xf numFmtId="0" fontId="78" fillId="32" borderId="0" applyFont="0" applyFill="0" applyBorder="0" applyAlignment="0">
      <alignment horizontal="left"/>
    </xf>
    <xf numFmtId="223" fontId="35" fillId="0" borderId="0"/>
    <xf numFmtId="222" fontId="35" fillId="0" borderId="0" applyFont="0" applyFill="0" applyBorder="0" applyAlignment="0" applyProtection="0"/>
    <xf numFmtId="212" fontId="79" fillId="0" borderId="0" applyFont="0" applyFill="0" applyBorder="0" applyAlignment="0" applyProtection="0"/>
    <xf numFmtId="214" fontId="79" fillId="0" borderId="0" applyFont="0" applyFill="0" applyBorder="0" applyAlignment="0" applyProtection="0"/>
    <xf numFmtId="0" fontId="12" fillId="0" borderId="0" applyNumberFormat="0" applyFill="0" applyBorder="0" applyProtection="0">
      <alignment horizontal="left"/>
    </xf>
    <xf numFmtId="181" fontId="35" fillId="0" borderId="0" applyFill="0" applyBorder="0" applyAlignment="0"/>
    <xf numFmtId="189" fontId="69" fillId="0" borderId="0" applyFill="0" applyBorder="0" applyAlignment="0"/>
    <xf numFmtId="181" fontId="35" fillId="0" borderId="0" applyFill="0" applyBorder="0" applyAlignment="0"/>
    <xf numFmtId="183" fontId="35" fillId="0" borderId="0" applyFill="0" applyBorder="0" applyAlignment="0"/>
    <xf numFmtId="189" fontId="69" fillId="0" borderId="0" applyFill="0" applyBorder="0" applyAlignment="0"/>
    <xf numFmtId="0" fontId="13" fillId="0" borderId="0" applyNumberFormat="0" applyFill="0" applyBorder="0" applyProtection="0">
      <alignment horizontal="right"/>
    </xf>
    <xf numFmtId="171" fontId="22" fillId="0" borderId="0" applyFont="0" applyFill="0" applyBorder="0" applyAlignment="0" applyProtection="0"/>
    <xf numFmtId="0" fontId="68" fillId="0" borderId="0">
      <protection locked="0"/>
    </xf>
    <xf numFmtId="229" fontId="119" fillId="0" borderId="0">
      <protection locked="0"/>
    </xf>
    <xf numFmtId="208" fontId="68" fillId="0" borderId="0">
      <protection locked="0"/>
    </xf>
    <xf numFmtId="2" fontId="77" fillId="0" borderId="0" applyFont="0" applyFill="0" applyBorder="0" applyAlignment="0" applyProtection="0"/>
    <xf numFmtId="2" fontId="77" fillId="0" borderId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Protection="0">
      <alignment horizontal="right"/>
    </xf>
    <xf numFmtId="38" fontId="47" fillId="3" borderId="0" applyNumberFormat="0" applyBorder="0" applyAlignment="0" applyProtection="0"/>
    <xf numFmtId="41" fontId="6" fillId="33" borderId="8" applyNumberFormat="0" applyFont="0" applyBorder="0" applyAlignment="0" applyProtection="0"/>
    <xf numFmtId="0" fontId="120" fillId="0" borderId="0">
      <alignment horizontal="left"/>
    </xf>
    <xf numFmtId="0" fontId="20" fillId="0" borderId="9" applyNumberFormat="0" applyAlignment="0" applyProtection="0">
      <alignment horizontal="left" vertical="center"/>
    </xf>
    <xf numFmtId="0" fontId="20" fillId="0" borderId="10">
      <alignment horizontal="left" vertical="center"/>
    </xf>
    <xf numFmtId="0" fontId="80" fillId="0" borderId="0" applyNumberFormat="0" applyFill="0" applyBorder="0" applyAlignment="0" applyProtection="0"/>
    <xf numFmtId="0" fontId="81" fillId="0" borderId="0" applyNumberFormat="0" applyFill="0" applyBorder="0" applyAlignment="0" applyProtection="0"/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82" fillId="0" borderId="0" applyNumberFormat="0" applyFill="0" applyBorder="0" applyAlignment="0" applyProtection="0">
      <alignment vertical="top"/>
      <protection locked="0"/>
    </xf>
    <xf numFmtId="0" fontId="75" fillId="0" borderId="0" applyNumberFormat="0" applyFill="0" applyBorder="0" applyAlignment="0" applyProtection="0">
      <alignment vertical="top"/>
      <protection locked="0"/>
    </xf>
    <xf numFmtId="0" fontId="74" fillId="0" borderId="0" applyNumberFormat="0" applyFill="0" applyBorder="0" applyAlignment="0" applyProtection="0">
      <alignment vertical="top"/>
      <protection locked="0"/>
    </xf>
    <xf numFmtId="0" fontId="35" fillId="13" borderId="11" applyNumberFormat="0" applyFont="0" applyBorder="0" applyAlignment="0">
      <protection locked="0"/>
    </xf>
    <xf numFmtId="10" fontId="47" fillId="10" borderId="2" applyNumberFormat="0" applyBorder="0" applyAlignment="0" applyProtection="0"/>
    <xf numFmtId="0" fontId="8" fillId="0" borderId="0">
      <alignment vertical="center"/>
    </xf>
    <xf numFmtId="0" fontId="6" fillId="0" borderId="0">
      <alignment vertical="center"/>
    </xf>
    <xf numFmtId="0" fontId="58" fillId="0" borderId="0"/>
    <xf numFmtId="0" fontId="15" fillId="0" borderId="0" applyNumberFormat="0" applyFill="0" applyBorder="0" applyProtection="0">
      <alignment horizontal="left"/>
    </xf>
    <xf numFmtId="230" fontId="119" fillId="0" borderId="0">
      <protection locked="0"/>
    </xf>
    <xf numFmtId="167" fontId="119" fillId="0" borderId="0">
      <protection locked="0"/>
    </xf>
    <xf numFmtId="167" fontId="119" fillId="0" borderId="0">
      <protection locked="0"/>
    </xf>
    <xf numFmtId="0" fontId="47" fillId="0" borderId="0"/>
    <xf numFmtId="0" fontId="27" fillId="0" borderId="0"/>
    <xf numFmtId="201" fontId="83" fillId="0" borderId="0"/>
    <xf numFmtId="0" fontId="47" fillId="34" borderId="0"/>
    <xf numFmtId="0" fontId="27" fillId="34" borderId="0"/>
    <xf numFmtId="201" fontId="84" fillId="34" borderId="0"/>
    <xf numFmtId="181" fontId="35" fillId="0" borderId="0" applyFill="0" applyBorder="0" applyAlignment="0"/>
    <xf numFmtId="189" fontId="69" fillId="0" borderId="0" applyFill="0" applyBorder="0" applyAlignment="0"/>
    <xf numFmtId="181" fontId="35" fillId="0" borderId="0" applyFill="0" applyBorder="0" applyAlignment="0"/>
    <xf numFmtId="183" fontId="35" fillId="0" borderId="0" applyFill="0" applyBorder="0" applyAlignment="0"/>
    <xf numFmtId="189" fontId="69" fillId="0" borderId="0" applyFill="0" applyBorder="0" applyAlignment="0"/>
    <xf numFmtId="218" fontId="35" fillId="0" borderId="0" applyFont="0" applyFill="0" applyBorder="0" applyAlignment="0" applyProtection="0"/>
    <xf numFmtId="38" fontId="49" fillId="0" borderId="0" applyFont="0" applyFill="0" applyBorder="0" applyAlignment="0" applyProtection="0"/>
    <xf numFmtId="41" fontId="2" fillId="0" borderId="0" applyFont="0" applyFill="0" applyBorder="0" applyAlignment="0" applyProtection="0"/>
    <xf numFmtId="226" fontId="35" fillId="0" borderId="0" applyFont="0" applyFill="0" applyBorder="0" applyAlignment="0" applyProtection="0"/>
    <xf numFmtId="228" fontId="35" fillId="0" borderId="0" applyFont="0" applyFill="0" applyBorder="0" applyAlignment="0" applyProtection="0"/>
    <xf numFmtId="177" fontId="35" fillId="0" borderId="0" applyFont="0" applyFill="0" applyBorder="0" applyAlignment="0" applyProtection="0"/>
    <xf numFmtId="179" fontId="35" fillId="0" borderId="0" applyFont="0" applyFill="0" applyBorder="0" applyAlignment="0" applyProtection="0"/>
    <xf numFmtId="3" fontId="48" fillId="0" borderId="12">
      <alignment horizontal="left"/>
    </xf>
    <xf numFmtId="0" fontId="121" fillId="0" borderId="8"/>
    <xf numFmtId="197" fontId="23" fillId="0" borderId="0" applyFont="0" applyFill="0" applyBorder="0" applyAlignment="0" applyProtection="0"/>
    <xf numFmtId="198" fontId="23" fillId="0" borderId="0" applyFont="0" applyFill="0" applyBorder="0" applyAlignment="0" applyProtection="0"/>
    <xf numFmtId="225" fontId="35" fillId="0" borderId="0" applyFont="0" applyFill="0" applyBorder="0" applyAlignment="0" applyProtection="0"/>
    <xf numFmtId="227" fontId="35" fillId="0" borderId="0" applyFont="0" applyFill="0" applyBorder="0" applyAlignment="0" applyProtection="0"/>
    <xf numFmtId="176" fontId="35" fillId="0" borderId="0" applyFont="0" applyFill="0" applyBorder="0" applyAlignment="0" applyProtection="0"/>
    <xf numFmtId="178" fontId="35" fillId="0" borderId="0" applyFont="0" applyFill="0" applyBorder="0" applyAlignment="0" applyProtection="0"/>
    <xf numFmtId="206" fontId="68" fillId="0" borderId="0">
      <protection locked="0"/>
    </xf>
    <xf numFmtId="210" fontId="68" fillId="0" borderId="0">
      <protection locked="0"/>
    </xf>
    <xf numFmtId="0" fontId="85" fillId="20" borderId="0" applyNumberFormat="0" applyBorder="0" applyAlignment="0" applyProtection="0"/>
    <xf numFmtId="0" fontId="70" fillId="0" borderId="0"/>
    <xf numFmtId="186" fontId="86" fillId="0" borderId="0"/>
    <xf numFmtId="3" fontId="35" fillId="0" borderId="0"/>
    <xf numFmtId="0" fontId="35" fillId="0" borderId="0">
      <alignment horizontal="center"/>
      <protection locked="0"/>
    </xf>
    <xf numFmtId="0" fontId="27" fillId="0" borderId="0"/>
    <xf numFmtId="0" fontId="35" fillId="0" borderId="0"/>
    <xf numFmtId="0" fontId="35" fillId="0" borderId="0"/>
    <xf numFmtId="0" fontId="22" fillId="0" borderId="0"/>
    <xf numFmtId="0" fontId="2" fillId="0" borderId="0"/>
    <xf numFmtId="0" fontId="79" fillId="0" borderId="0"/>
    <xf numFmtId="0" fontId="35" fillId="17" borderId="13" applyNumberFormat="0" applyFont="0" applyAlignment="0" applyProtection="0"/>
    <xf numFmtId="0" fontId="37" fillId="0" borderId="14" applyFill="0" applyBorder="0">
      <alignment horizontal="right"/>
    </xf>
    <xf numFmtId="40" fontId="87" fillId="0" borderId="0" applyFont="0" applyFill="0" applyBorder="0" applyAlignment="0" applyProtection="0"/>
    <xf numFmtId="38" fontId="87" fillId="0" borderId="0" applyFont="0" applyFill="0" applyBorder="0" applyAlignment="0" applyProtection="0"/>
    <xf numFmtId="0" fontId="12" fillId="0" borderId="0" applyNumberFormat="0" applyFill="0" applyBorder="0" applyProtection="0">
      <alignment horizontal="left"/>
    </xf>
    <xf numFmtId="0" fontId="88" fillId="26" borderId="15" applyNumberFormat="0" applyAlignment="0" applyProtection="0"/>
    <xf numFmtId="0" fontId="89" fillId="35" borderId="0"/>
    <xf numFmtId="224" fontId="35" fillId="0" borderId="16" applyFont="0" applyBorder="0" applyAlignment="0">
      <alignment vertical="center"/>
    </xf>
    <xf numFmtId="14" fontId="65" fillId="0" borderId="0">
      <alignment horizontal="center" wrapText="1"/>
      <protection locked="0"/>
    </xf>
    <xf numFmtId="202" fontId="35" fillId="0" borderId="17" applyFont="0" applyFill="0" applyBorder="0" applyAlignment="0" applyProtection="0"/>
    <xf numFmtId="203" fontId="35" fillId="0" borderId="0" applyFont="0" applyFill="0" applyBorder="0" applyAlignment="0" applyProtection="0"/>
    <xf numFmtId="187" fontId="70" fillId="0" borderId="0" applyFont="0" applyFill="0" applyBorder="0" applyAlignment="0" applyProtection="0"/>
    <xf numFmtId="180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10" fontId="77" fillId="0" borderId="0" applyFill="0" applyBorder="0" applyAlignment="0" applyProtection="0"/>
    <xf numFmtId="9" fontId="2" fillId="0" borderId="0" applyFont="0" applyFill="0" applyBorder="0" applyAlignment="0" applyProtection="0"/>
    <xf numFmtId="9" fontId="27" fillId="0" borderId="0" applyFont="0" applyFill="0" applyBorder="0" applyAlignment="0" applyProtection="0"/>
    <xf numFmtId="4" fontId="77" fillId="0" borderId="0" applyFill="0" applyBorder="0" applyAlignment="0" applyProtection="0"/>
    <xf numFmtId="10" fontId="77" fillId="0" borderId="0" applyFont="0" applyFill="0" applyBorder="0" applyAlignment="0" applyProtection="0"/>
    <xf numFmtId="207" fontId="68" fillId="0" borderId="0">
      <protection locked="0"/>
    </xf>
    <xf numFmtId="0" fontId="16" fillId="0" borderId="0" applyNumberFormat="0" applyFill="0" applyBorder="0" applyProtection="0">
      <alignment horizontal="right"/>
    </xf>
    <xf numFmtId="181" fontId="35" fillId="0" borderId="0" applyFill="0" applyBorder="0" applyAlignment="0"/>
    <xf numFmtId="189" fontId="69" fillId="0" borderId="0" applyFill="0" applyBorder="0" applyAlignment="0"/>
    <xf numFmtId="181" fontId="35" fillId="0" borderId="0" applyFill="0" applyBorder="0" applyAlignment="0"/>
    <xf numFmtId="183" fontId="35" fillId="0" borderId="0" applyFill="0" applyBorder="0" applyAlignment="0"/>
    <xf numFmtId="189" fontId="69" fillId="0" borderId="0" applyFill="0" applyBorder="0" applyAlignment="0"/>
    <xf numFmtId="3" fontId="2" fillId="0" borderId="0" applyFont="0" applyFill="0" applyBorder="0" applyProtection="0">
      <alignment horizontal="right"/>
    </xf>
    <xf numFmtId="9" fontId="35" fillId="0" borderId="0" applyNumberFormat="0" applyFill="0" applyBorder="0" applyAlignment="0" applyProtection="0"/>
    <xf numFmtId="0" fontId="49" fillId="0" borderId="0" applyNumberFormat="0" applyFont="0" applyFill="0" applyBorder="0" applyAlignment="0" applyProtection="0">
      <alignment horizontal="left"/>
    </xf>
    <xf numFmtId="15" fontId="49" fillId="0" borderId="0" applyFont="0" applyFill="0" applyBorder="0" applyAlignment="0" applyProtection="0"/>
    <xf numFmtId="4" fontId="49" fillId="0" borderId="0" applyFont="0" applyFill="0" applyBorder="0" applyAlignment="0" applyProtection="0"/>
    <xf numFmtId="0" fontId="90" fillId="0" borderId="8">
      <alignment horizontal="center"/>
    </xf>
    <xf numFmtId="3" fontId="49" fillId="0" borderId="0" applyFont="0" applyFill="0" applyBorder="0" applyAlignment="0" applyProtection="0"/>
    <xf numFmtId="0" fontId="49" fillId="36" borderId="0" applyNumberFormat="0" applyFont="0" applyBorder="0" applyAlignment="0" applyProtection="0"/>
    <xf numFmtId="205" fontId="68" fillId="0" borderId="0">
      <protection locked="0"/>
    </xf>
    <xf numFmtId="209" fontId="68" fillId="0" borderId="0">
      <protection locked="0"/>
    </xf>
    <xf numFmtId="219" fontId="35" fillId="0" borderId="0"/>
    <xf numFmtId="220" fontId="91" fillId="0" borderId="0"/>
    <xf numFmtId="180" fontId="35" fillId="0" borderId="0">
      <protection locked="0"/>
    </xf>
    <xf numFmtId="195" fontId="49" fillId="0" borderId="0" applyFont="0" applyFill="0" applyBorder="0" applyAlignment="0" applyProtection="0"/>
    <xf numFmtId="199" fontId="49" fillId="0" borderId="0" applyFont="0" applyFill="0" applyBorder="0" applyAlignment="0" applyProtection="0"/>
    <xf numFmtId="196" fontId="49" fillId="0" borderId="0">
      <alignment horizontal="center"/>
    </xf>
    <xf numFmtId="175" fontId="50" fillId="0" borderId="0" applyFont="0" applyFill="0" applyBorder="0" applyAlignment="0" applyProtection="0"/>
    <xf numFmtId="0" fontId="47" fillId="0" borderId="0"/>
    <xf numFmtId="0" fontId="27" fillId="0" borderId="0"/>
    <xf numFmtId="0" fontId="47" fillId="0" borderId="0"/>
    <xf numFmtId="0" fontId="27" fillId="0" borderId="0"/>
    <xf numFmtId="0" fontId="47" fillId="0" borderId="0"/>
    <xf numFmtId="0" fontId="27" fillId="0" borderId="0"/>
    <xf numFmtId="0" fontId="47" fillId="0" borderId="0"/>
    <xf numFmtId="0" fontId="27" fillId="0" borderId="0"/>
    <xf numFmtId="0" fontId="47" fillId="0" borderId="0"/>
    <xf numFmtId="0" fontId="27" fillId="0" borderId="0"/>
    <xf numFmtId="0" fontId="121" fillId="0" borderId="0"/>
    <xf numFmtId="167" fontId="119" fillId="0" borderId="18">
      <protection locked="0"/>
    </xf>
    <xf numFmtId="221" fontId="35" fillId="0" borderId="2"/>
    <xf numFmtId="0" fontId="92" fillId="0" borderId="2">
      <alignment horizontal="center"/>
    </xf>
    <xf numFmtId="221" fontId="35" fillId="0" borderId="0" applyFont="0" applyBorder="0"/>
    <xf numFmtId="0" fontId="93" fillId="0" borderId="0"/>
    <xf numFmtId="0" fontId="72" fillId="0" borderId="0" applyNumberFormat="0" applyFill="0" applyBorder="0" applyAlignment="0" applyProtection="0"/>
    <xf numFmtId="0" fontId="94" fillId="0" borderId="0" applyNumberFormat="0" applyFill="0" applyBorder="0" applyAlignment="0" applyProtection="0"/>
    <xf numFmtId="49" fontId="15" fillId="0" borderId="0" applyFill="0" applyBorder="0" applyAlignment="0"/>
    <xf numFmtId="184" fontId="35" fillId="0" borderId="0" applyFill="0" applyBorder="0" applyAlignment="0"/>
    <xf numFmtId="185" fontId="35" fillId="0" borderId="0" applyFill="0" applyBorder="0" applyAlignment="0"/>
    <xf numFmtId="0" fontId="95" fillId="0" borderId="11">
      <alignment vertical="center"/>
    </xf>
    <xf numFmtId="0" fontId="96" fillId="0" borderId="11">
      <alignment vertical="center"/>
    </xf>
    <xf numFmtId="0" fontId="96" fillId="3" borderId="2">
      <alignment horizontal="centerContinuous" vertical="center"/>
    </xf>
    <xf numFmtId="0" fontId="95" fillId="0" borderId="11">
      <alignment vertical="center"/>
    </xf>
    <xf numFmtId="0" fontId="95" fillId="3" borderId="2">
      <alignment horizontal="centerContinuous" vertical="center"/>
    </xf>
    <xf numFmtId="0" fontId="97" fillId="0" borderId="11">
      <alignment vertical="center"/>
    </xf>
    <xf numFmtId="0" fontId="97" fillId="3" borderId="2">
      <alignment horizontal="centerContinuous" vertical="center"/>
    </xf>
    <xf numFmtId="0" fontId="37" fillId="0" borderId="11">
      <alignment vertical="center"/>
    </xf>
    <xf numFmtId="0" fontId="37" fillId="3" borderId="2">
      <alignment horizontal="centerContinuous" vertical="center"/>
    </xf>
    <xf numFmtId="0" fontId="15" fillId="0" borderId="0" applyNumberFormat="0" applyFill="0" applyBorder="0" applyProtection="0">
      <alignment horizontal="left"/>
    </xf>
    <xf numFmtId="0" fontId="98" fillId="0" borderId="0" applyNumberFormat="0" applyFill="0" applyBorder="0" applyAlignment="0" applyProtection="0"/>
    <xf numFmtId="0" fontId="99" fillId="0" borderId="19" applyNumberFormat="0" applyFill="0" applyAlignment="0" applyProtection="0"/>
    <xf numFmtId="0" fontId="100" fillId="0" borderId="20" applyNumberFormat="0" applyFill="0" applyAlignment="0" applyProtection="0"/>
    <xf numFmtId="0" fontId="101" fillId="0" borderId="21" applyNumberFormat="0" applyFill="0" applyAlignment="0" applyProtection="0"/>
    <xf numFmtId="0" fontId="101" fillId="0" borderId="0" applyNumberFormat="0" applyFill="0" applyBorder="0" applyAlignment="0" applyProtection="0"/>
    <xf numFmtId="0" fontId="102" fillId="0" borderId="0">
      <alignment horizontal="center" vertical="center"/>
    </xf>
    <xf numFmtId="0" fontId="37" fillId="0" borderId="0">
      <alignment horizontal="center" vertical="center"/>
    </xf>
    <xf numFmtId="0" fontId="103" fillId="0" borderId="0" applyNumberFormat="0" applyFill="0" applyBorder="0" applyAlignment="0" applyProtection="0"/>
    <xf numFmtId="0" fontId="104" fillId="0" borderId="0" applyNumberFormat="0" applyFill="0" applyBorder="0" applyAlignment="0" applyProtection="0"/>
    <xf numFmtId="0" fontId="77" fillId="0" borderId="22" applyNumberFormat="0" applyFill="0" applyAlignment="0" applyProtection="0"/>
    <xf numFmtId="0" fontId="105" fillId="0" borderId="23" applyNumberFormat="0" applyFill="0" applyAlignment="0" applyProtection="0"/>
    <xf numFmtId="41" fontId="35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00" fontId="106" fillId="0" borderId="0">
      <alignment horizontal="left"/>
    </xf>
    <xf numFmtId="0" fontId="107" fillId="0" borderId="0">
      <alignment vertical="top"/>
    </xf>
    <xf numFmtId="204" fontId="35" fillId="0" borderId="24" applyFont="0" applyFill="0" applyBorder="0" applyAlignment="0" applyProtection="0">
      <alignment horizontal="right"/>
      <protection locked="0"/>
    </xf>
    <xf numFmtId="204" fontId="35" fillId="0" borderId="24" applyFont="0" applyFill="0" applyBorder="0" applyAlignment="0" applyProtection="0">
      <alignment horizontal="right"/>
      <protection locked="0"/>
    </xf>
    <xf numFmtId="0" fontId="108" fillId="37" borderId="0" applyNumberFormat="0" applyBorder="0" applyAlignment="0" applyProtection="0"/>
    <xf numFmtId="0" fontId="109" fillId="19" borderId="0" applyNumberFormat="0" applyBorder="0" applyAlignment="0" applyProtection="0"/>
    <xf numFmtId="164" fontId="49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18" fillId="38" borderId="25" applyNumberFormat="0" applyAlignment="0" applyProtection="0"/>
    <xf numFmtId="179" fontId="115" fillId="0" borderId="0" applyFont="0" applyFill="0" applyBorder="0" applyAlignment="0" applyProtection="0"/>
    <xf numFmtId="0" fontId="19" fillId="0" borderId="0" applyNumberFormat="0" applyFill="0" applyBorder="0" applyProtection="0">
      <alignment horizontal="right"/>
    </xf>
    <xf numFmtId="231" fontId="119" fillId="0" borderId="0" applyFont="0" applyFill="0" applyBorder="0" applyAlignment="0" applyProtection="0"/>
    <xf numFmtId="37" fontId="119" fillId="0" borderId="0" applyFont="0" applyFill="0" applyBorder="0" applyAlignment="0" applyProtection="0"/>
    <xf numFmtId="211" fontId="79" fillId="0" borderId="0" applyFont="0" applyFill="0" applyBorder="0" applyAlignment="0" applyProtection="0"/>
    <xf numFmtId="213" fontId="79" fillId="0" borderId="0" applyFont="0" applyFill="0" applyBorder="0" applyAlignment="0" applyProtection="0"/>
    <xf numFmtId="0" fontId="6" fillId="0" borderId="0">
      <alignment horizontal="left"/>
    </xf>
    <xf numFmtId="232" fontId="119" fillId="0" borderId="0">
      <protection locked="0"/>
    </xf>
    <xf numFmtId="0" fontId="122" fillId="0" borderId="0"/>
    <xf numFmtId="0" fontId="123" fillId="0" borderId="0" applyFont="0" applyFill="0" applyBorder="0" applyAlignment="0" applyProtection="0"/>
    <xf numFmtId="0" fontId="123" fillId="0" borderId="0" applyFont="0" applyFill="0" applyBorder="0" applyAlignment="0" applyProtection="0"/>
    <xf numFmtId="0" fontId="119" fillId="0" borderId="0"/>
    <xf numFmtId="199" fontId="124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34" fillId="40" borderId="39" applyNumberFormat="0" applyFont="0" applyFill="0" applyBorder="0" applyAlignment="0" applyProtection="0">
      <alignment horizontal="left" vertical="center" wrapText="1"/>
    </xf>
    <xf numFmtId="0" fontId="134" fillId="0" borderId="39" applyNumberFormat="0" applyFont="0" applyFill="0" applyBorder="0" applyAlignment="0" applyProtection="0">
      <alignment horizontal="left" vertical="center" wrapText="1"/>
    </xf>
    <xf numFmtId="0" fontId="35" fillId="0" borderId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33" fontId="46" fillId="0" borderId="0" applyFont="0" applyFill="0" applyBorder="0" applyAlignment="0" applyProtection="0"/>
    <xf numFmtId="233" fontId="46" fillId="0" borderId="0" applyFont="0" applyFill="0" applyBorder="0" applyAlignment="0" applyProtection="0"/>
    <xf numFmtId="233" fontId="46" fillId="0" borderId="0" applyFont="0" applyFill="0" applyBorder="0" applyAlignment="0" applyProtection="0"/>
    <xf numFmtId="234" fontId="35" fillId="0" borderId="0" applyFont="0" applyFill="0" applyBorder="0" applyAlignment="0" applyProtection="0"/>
    <xf numFmtId="234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237" fontId="35" fillId="0" borderId="0" applyFont="0" applyFill="0" applyBorder="0" applyAlignment="0" applyProtection="0"/>
    <xf numFmtId="237" fontId="35" fillId="0" borderId="0" applyFont="0" applyFill="0" applyBorder="0" applyAlignment="0" applyProtection="0"/>
    <xf numFmtId="238" fontId="35" fillId="0" borderId="0" applyFont="0" applyFill="0" applyBorder="0" applyAlignment="0" applyProtection="0"/>
    <xf numFmtId="238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5" fontId="35" fillId="0" borderId="0" applyFont="0" applyFill="0" applyBorder="0" applyAlignment="0" applyProtection="0"/>
    <xf numFmtId="234" fontId="35" fillId="0" borderId="0" applyFont="0" applyFill="0" applyBorder="0" applyAlignment="0" applyProtection="0"/>
    <xf numFmtId="234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236" fontId="35" fillId="0" borderId="0" applyFont="0" applyFill="0" applyBorder="0" applyAlignment="0" applyProtection="0"/>
    <xf numFmtId="234" fontId="35" fillId="0" borderId="0" applyFont="0" applyFill="0" applyBorder="0" applyAlignment="0" applyProtection="0"/>
    <xf numFmtId="234" fontId="35" fillId="0" borderId="0" applyFont="0" applyFill="0" applyBorder="0" applyAlignment="0" applyProtection="0"/>
    <xf numFmtId="239" fontId="35" fillId="0" borderId="0">
      <alignment horizontal="right"/>
    </xf>
    <xf numFmtId="239" fontId="35" fillId="0" borderId="0">
      <alignment horizontal="right"/>
    </xf>
    <xf numFmtId="239" fontId="35" fillId="0" borderId="0">
      <alignment horizontal="right"/>
    </xf>
    <xf numFmtId="239" fontId="35" fillId="0" borderId="0">
      <alignment horizontal="right"/>
    </xf>
    <xf numFmtId="240" fontId="35" fillId="0" borderId="0">
      <alignment horizontal="right"/>
    </xf>
    <xf numFmtId="240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2" fontId="35" fillId="0" borderId="0">
      <alignment horizontal="right"/>
    </xf>
    <xf numFmtId="240" fontId="35" fillId="0" borderId="0">
      <alignment horizontal="right"/>
    </xf>
    <xf numFmtId="240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241" fontId="35" fillId="0" borderId="0">
      <alignment horizontal="right"/>
    </xf>
    <xf numFmtId="0" fontId="135" fillId="0" borderId="11" applyBorder="0"/>
    <xf numFmtId="243" fontId="35" fillId="0" borderId="40" applyBorder="0"/>
    <xf numFmtId="243" fontId="35" fillId="0" borderId="40" applyBorder="0"/>
    <xf numFmtId="243" fontId="35" fillId="0" borderId="9" applyBorder="0">
      <alignment horizontal="right"/>
    </xf>
    <xf numFmtId="199" fontId="35" fillId="0" borderId="0" applyFill="0" applyBorder="0" applyAlignment="0"/>
    <xf numFmtId="199" fontId="35" fillId="0" borderId="0" applyFill="0" applyBorder="0" applyAlignment="0"/>
    <xf numFmtId="244" fontId="136" fillId="0" borderId="0" applyFill="0" applyBorder="0" applyAlignment="0"/>
    <xf numFmtId="245" fontId="136" fillId="0" borderId="0" applyFill="0" applyBorder="0" applyAlignment="0"/>
    <xf numFmtId="246" fontId="35" fillId="0" borderId="0" applyFill="0" applyBorder="0" applyAlignment="0"/>
    <xf numFmtId="246" fontId="35" fillId="0" borderId="0" applyFill="0" applyBorder="0" applyAlignment="0"/>
    <xf numFmtId="247" fontId="35" fillId="0" borderId="0" applyFill="0" applyBorder="0" applyAlignment="0"/>
    <xf numFmtId="247" fontId="35" fillId="0" borderId="0" applyFill="0" applyBorder="0" applyAlignment="0"/>
    <xf numFmtId="199" fontId="35" fillId="0" borderId="0" applyFill="0" applyBorder="0" applyAlignment="0"/>
    <xf numFmtId="199" fontId="35" fillId="0" borderId="0" applyFill="0" applyBorder="0" applyAlignment="0"/>
    <xf numFmtId="248" fontId="35" fillId="0" borderId="0" applyFill="0" applyBorder="0" applyAlignment="0"/>
    <xf numFmtId="248" fontId="35" fillId="0" borderId="0" applyFill="0" applyBorder="0" applyAlignment="0"/>
    <xf numFmtId="244" fontId="136" fillId="0" borderId="0" applyFill="0" applyBorder="0" applyAlignment="0"/>
    <xf numFmtId="0" fontId="10" fillId="0" borderId="0" applyNumberFormat="0" applyFill="0" applyBorder="0" applyAlignment="0" applyProtection="0">
      <alignment vertical="top"/>
      <protection locked="0"/>
    </xf>
    <xf numFmtId="43" fontId="35" fillId="0" borderId="0" applyFont="0" applyFill="0" applyBorder="0" applyAlignment="0" applyProtection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192" fontId="35" fillId="0" borderId="0"/>
    <xf numFmtId="41" fontId="35" fillId="0" borderId="0" applyFont="0" applyFill="0" applyBorder="0" applyAlignment="0" applyProtection="0"/>
    <xf numFmtId="199" fontId="35" fillId="0" borderId="0" applyFont="0" applyFill="0" applyBorder="0" applyAlignment="0" applyProtection="0"/>
    <xf numFmtId="199" fontId="35" fillId="0" borderId="0" applyFont="0" applyFill="0" applyBorder="0" applyAlignment="0" applyProtection="0"/>
    <xf numFmtId="37" fontId="35" fillId="0" borderId="0" applyFont="0" applyFill="0" applyBorder="0" applyAlignment="0" applyProtection="0">
      <alignment horizontal="right"/>
    </xf>
    <xf numFmtId="37" fontId="35" fillId="0" borderId="0" applyFont="0" applyFill="0" applyBorder="0" applyAlignment="0" applyProtection="0">
      <alignment horizontal="right"/>
    </xf>
    <xf numFmtId="40" fontId="49" fillId="0" borderId="0" applyFont="0" applyFill="0" applyBorder="0" applyAlignment="0" applyProtection="0"/>
    <xf numFmtId="44" fontId="35" fillId="0" borderId="0" applyFont="0" applyFill="0" applyBorder="0" applyAlignment="0" applyProtection="0"/>
    <xf numFmtId="249" fontId="35" fillId="0" borderId="0">
      <alignment horizontal="center"/>
    </xf>
    <xf numFmtId="249" fontId="35" fillId="0" borderId="0">
      <alignment horizontal="center"/>
    </xf>
    <xf numFmtId="42" fontId="35" fillId="0" borderId="0" applyFont="0" applyFill="0" applyBorder="0" applyAlignment="0" applyProtection="0"/>
    <xf numFmtId="244" fontId="136" fillId="0" borderId="0" applyFont="0" applyFill="0" applyBorder="0" applyAlignment="0" applyProtection="0"/>
    <xf numFmtId="250" fontId="35" fillId="0" borderId="0" applyFont="0" applyFill="0" applyBorder="0" applyAlignment="0" applyProtection="0"/>
    <xf numFmtId="250" fontId="35" fillId="0" borderId="0" applyFont="0" applyFill="0" applyBorder="0" applyAlignment="0" applyProtection="0"/>
    <xf numFmtId="251" fontId="77" fillId="0" borderId="0" applyFont="0" applyFill="0" applyBorder="0" applyAlignment="0" applyProtection="0"/>
    <xf numFmtId="177" fontId="35" fillId="3" borderId="0" applyFont="0" applyBorder="0"/>
    <xf numFmtId="177" fontId="35" fillId="3" borderId="0" applyFont="0" applyBorder="0"/>
    <xf numFmtId="14" fontId="35" fillId="0" borderId="0">
      <alignment horizontal="center"/>
    </xf>
    <xf numFmtId="14" fontId="35" fillId="0" borderId="0">
      <alignment horizontal="center"/>
    </xf>
    <xf numFmtId="15" fontId="49" fillId="0" borderId="0"/>
    <xf numFmtId="219" fontId="49" fillId="0" borderId="0" applyFont="0" applyFill="0" applyBorder="0" applyAlignment="0" applyProtection="0"/>
    <xf numFmtId="187" fontId="35" fillId="0" borderId="0" applyFont="0" applyFill="0" applyBorder="0" applyAlignment="0" applyProtection="0"/>
    <xf numFmtId="187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8" fontId="35" fillId="0" borderId="0" applyFont="0" applyFill="0" applyBorder="0" applyAlignment="0" applyProtection="0"/>
    <xf numFmtId="182" fontId="35" fillId="0" borderId="7">
      <alignment vertical="center"/>
    </xf>
    <xf numFmtId="182" fontId="35" fillId="0" borderId="7">
      <alignment vertical="center"/>
    </xf>
    <xf numFmtId="252" fontId="49" fillId="0" borderId="0"/>
    <xf numFmtId="253" fontId="35" fillId="0" borderId="0" applyFont="0" applyFill="0" applyBorder="0" applyAlignment="0" applyProtection="0"/>
    <xf numFmtId="253" fontId="35" fillId="0" borderId="0" applyFont="0" applyFill="0" applyBorder="0" applyAlignment="0" applyProtection="0"/>
    <xf numFmtId="199" fontId="35" fillId="0" borderId="0" applyFill="0" applyBorder="0" applyAlignment="0"/>
    <xf numFmtId="199" fontId="35" fillId="0" borderId="0" applyFill="0" applyBorder="0" applyAlignment="0"/>
    <xf numFmtId="244" fontId="136" fillId="0" borderId="0" applyFill="0" applyBorder="0" applyAlignment="0"/>
    <xf numFmtId="199" fontId="35" fillId="0" borderId="0" applyFill="0" applyBorder="0" applyAlignment="0"/>
    <xf numFmtId="199" fontId="35" fillId="0" borderId="0" applyFill="0" applyBorder="0" applyAlignment="0"/>
    <xf numFmtId="248" fontId="35" fillId="0" borderId="0" applyFill="0" applyBorder="0" applyAlignment="0"/>
    <xf numFmtId="248" fontId="35" fillId="0" borderId="0" applyFill="0" applyBorder="0" applyAlignment="0"/>
    <xf numFmtId="244" fontId="136" fillId="0" borderId="0" applyFill="0" applyBorder="0" applyAlignment="0"/>
    <xf numFmtId="171" fontId="35" fillId="0" borderId="0" applyFont="0" applyFill="0" applyBorder="0" applyAlignment="0" applyProtection="0"/>
    <xf numFmtId="171" fontId="35" fillId="0" borderId="0" applyFont="0" applyFill="0" applyBorder="0" applyAlignment="0" applyProtection="0"/>
    <xf numFmtId="254" fontId="15" fillId="0" borderId="41"/>
    <xf numFmtId="38" fontId="27" fillId="3" borderId="0" applyNumberFormat="0" applyBorder="0" applyAlignment="0" applyProtection="0"/>
    <xf numFmtId="38" fontId="27" fillId="3" borderId="0" applyNumberFormat="0" applyBorder="0" applyAlignment="0" applyProtection="0"/>
    <xf numFmtId="10" fontId="27" fillId="10" borderId="2" applyNumberFormat="0" applyBorder="0" applyAlignment="0" applyProtection="0"/>
    <xf numFmtId="10" fontId="27" fillId="10" borderId="2" applyNumberFormat="0" applyBorder="0" applyAlignment="0" applyProtection="0"/>
    <xf numFmtId="0" fontId="27" fillId="0" borderId="0"/>
    <xf numFmtId="0" fontId="27" fillId="34" borderId="0"/>
    <xf numFmtId="199" fontId="35" fillId="0" borderId="0" applyFill="0" applyBorder="0" applyAlignment="0"/>
    <xf numFmtId="199" fontId="35" fillId="0" borderId="0" applyFill="0" applyBorder="0" applyAlignment="0"/>
    <xf numFmtId="244" fontId="136" fillId="0" borderId="0" applyFill="0" applyBorder="0" applyAlignment="0"/>
    <xf numFmtId="199" fontId="35" fillId="0" borderId="0" applyFill="0" applyBorder="0" applyAlignment="0"/>
    <xf numFmtId="199" fontId="35" fillId="0" borderId="0" applyFill="0" applyBorder="0" applyAlignment="0"/>
    <xf numFmtId="248" fontId="35" fillId="0" borderId="0" applyFill="0" applyBorder="0" applyAlignment="0"/>
    <xf numFmtId="248" fontId="35" fillId="0" borderId="0" applyFill="0" applyBorder="0" applyAlignment="0"/>
    <xf numFmtId="244" fontId="136" fillId="0" borderId="0" applyFill="0" applyBorder="0" applyAlignment="0"/>
    <xf numFmtId="0" fontId="35" fillId="0" borderId="0"/>
    <xf numFmtId="255" fontId="35" fillId="0" borderId="0"/>
    <xf numFmtId="255" fontId="35" fillId="0" borderId="0"/>
    <xf numFmtId="256" fontId="15" fillId="0" borderId="0" applyBorder="0"/>
    <xf numFmtId="0" fontId="35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35" fillId="0" borderId="0"/>
    <xf numFmtId="0" fontId="1" fillId="0" borderId="0"/>
    <xf numFmtId="0" fontId="1" fillId="0" borderId="0"/>
    <xf numFmtId="202" fontId="35" fillId="0" borderId="17" applyFont="0" applyFill="0" applyBorder="0" applyAlignment="0" applyProtection="0"/>
    <xf numFmtId="202" fontId="35" fillId="0" borderId="17" applyFont="0" applyFill="0" applyBorder="0" applyAlignment="0" applyProtection="0"/>
    <xf numFmtId="203" fontId="35" fillId="0" borderId="0" applyFont="0" applyFill="0" applyBorder="0" applyAlignment="0" applyProtection="0"/>
    <xf numFmtId="203" fontId="35" fillId="0" borderId="0" applyFont="0" applyFill="0" applyBorder="0" applyAlignment="0" applyProtection="0"/>
    <xf numFmtId="9" fontId="35" fillId="0" borderId="0" applyFont="0" applyFill="0" applyBorder="0" applyAlignment="0" applyProtection="0"/>
    <xf numFmtId="180" fontId="35" fillId="0" borderId="0" applyFont="0" applyFill="0" applyBorder="0" applyAlignment="0" applyProtection="0"/>
    <xf numFmtId="180" fontId="35" fillId="0" borderId="0" applyFont="0" applyFill="0" applyBorder="0" applyAlignment="0" applyProtection="0"/>
    <xf numFmtId="10" fontId="35" fillId="0" borderId="0" applyFont="0" applyFill="0" applyBorder="0" applyAlignment="0" applyProtection="0"/>
    <xf numFmtId="9" fontId="49" fillId="0" borderId="0" applyFont="0" applyFill="0" applyBorder="0" applyAlignment="0" applyProtection="0"/>
    <xf numFmtId="10" fontId="49" fillId="0" borderId="0" applyFont="0" applyFill="0" applyBorder="0" applyAlignment="0" applyProtection="0"/>
    <xf numFmtId="257" fontId="35" fillId="0" borderId="0" applyFont="0" applyFill="0" applyBorder="0" applyAlignment="0" applyProtection="0"/>
    <xf numFmtId="257" fontId="35" fillId="0" borderId="0" applyFont="0" applyFill="0" applyBorder="0" applyAlignment="0" applyProtection="0"/>
    <xf numFmtId="181" fontId="35" fillId="0" borderId="0" applyFill="0" applyBorder="0" applyAlignment="0"/>
    <xf numFmtId="181" fontId="35" fillId="0" borderId="0" applyFill="0" applyBorder="0" applyAlignment="0"/>
    <xf numFmtId="181" fontId="35" fillId="0" borderId="0" applyFill="0" applyBorder="0" applyAlignment="0"/>
    <xf numFmtId="181" fontId="35" fillId="0" borderId="0" applyFill="0" applyBorder="0" applyAlignment="0"/>
    <xf numFmtId="183" fontId="35" fillId="0" borderId="0" applyFill="0" applyBorder="0" applyAlignment="0"/>
    <xf numFmtId="183" fontId="35" fillId="0" borderId="0" applyFill="0" applyBorder="0" applyAlignment="0"/>
    <xf numFmtId="0" fontId="49" fillId="0" borderId="0" applyNumberFormat="0" applyFont="0" applyFill="0" applyBorder="0" applyAlignment="0" applyProtection="0">
      <alignment horizontal="left"/>
    </xf>
    <xf numFmtId="15" fontId="49" fillId="0" borderId="0" applyFont="0" applyFill="0" applyBorder="0" applyAlignment="0" applyProtection="0"/>
    <xf numFmtId="4" fontId="49" fillId="0" borderId="0" applyFont="0" applyFill="0" applyBorder="0" applyAlignment="0" applyProtection="0"/>
    <xf numFmtId="3" fontId="49" fillId="0" borderId="0" applyFont="0" applyFill="0" applyBorder="0" applyAlignment="0" applyProtection="0"/>
    <xf numFmtId="0" fontId="49" fillId="36" borderId="0" applyNumberFormat="0" applyFont="0" applyBorder="0" applyAlignment="0" applyProtection="0"/>
    <xf numFmtId="37" fontId="49" fillId="0" borderId="0"/>
    <xf numFmtId="0" fontId="137" fillId="0" borderId="42" applyAlignment="0">
      <alignment vertical="center" wrapText="1"/>
    </xf>
    <xf numFmtId="0" fontId="138" fillId="0" borderId="43">
      <alignment horizontal="center" vertical="center" wrapText="1"/>
    </xf>
    <xf numFmtId="0" fontId="138" fillId="0" borderId="42">
      <alignment horizontal="center" vertical="center" wrapText="1"/>
    </xf>
    <xf numFmtId="0" fontId="89" fillId="0" borderId="0"/>
    <xf numFmtId="180" fontId="35" fillId="0" borderId="0">
      <protection locked="0"/>
    </xf>
    <xf numFmtId="180" fontId="35" fillId="0" borderId="0">
      <protection locked="0"/>
    </xf>
    <xf numFmtId="196" fontId="49" fillId="0" borderId="0">
      <alignment horizontal="center"/>
    </xf>
    <xf numFmtId="184" fontId="35" fillId="0" borderId="0" applyFill="0" applyBorder="0" applyAlignment="0"/>
    <xf numFmtId="184" fontId="35" fillId="0" borderId="0" applyFill="0" applyBorder="0" applyAlignment="0"/>
    <xf numFmtId="185" fontId="35" fillId="0" borderId="0" applyFill="0" applyBorder="0" applyAlignment="0"/>
    <xf numFmtId="185" fontId="35" fillId="0" borderId="0" applyFill="0" applyBorder="0" applyAlignment="0"/>
    <xf numFmtId="0" fontId="48" fillId="0" borderId="0" applyNumberFormat="0" applyFill="0" applyBorder="0" applyProtection="0">
      <alignment horizontal="left"/>
    </xf>
    <xf numFmtId="243" fontId="35" fillId="0" borderId="0" applyBorder="0"/>
    <xf numFmtId="243" fontId="35" fillId="0" borderId="0" applyBorder="0"/>
    <xf numFmtId="0" fontId="35" fillId="0" borderId="0" applyFont="0" applyFill="0" applyBorder="0" applyAlignment="0" applyProtection="0"/>
    <xf numFmtId="0" fontId="35" fillId="0" borderId="0" applyFont="0" applyFill="0" applyBorder="0" applyAlignment="0" applyProtection="0"/>
    <xf numFmtId="0" fontId="139" fillId="0" borderId="0"/>
    <xf numFmtId="0" fontId="35" fillId="0" borderId="0"/>
  </cellStyleXfs>
  <cellXfs count="181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166" fontId="0" fillId="0" borderId="0" xfId="0" applyNumberFormat="1" applyAlignment="1">
      <alignment wrapText="1"/>
    </xf>
    <xf numFmtId="10" fontId="2" fillId="0" borderId="0" xfId="420" applyNumberFormat="1" applyAlignment="1">
      <alignment wrapText="1"/>
    </xf>
    <xf numFmtId="9" fontId="2" fillId="0" borderId="0" xfId="420" applyAlignment="1">
      <alignment wrapText="1"/>
    </xf>
    <xf numFmtId="0" fontId="4" fillId="0" borderId="0" xfId="0" applyFont="1" applyAlignment="1">
      <alignment horizontal="left" vertical="center" wrapText="1"/>
    </xf>
    <xf numFmtId="0" fontId="0" fillId="0" borderId="0" xfId="0" applyFill="1" applyAlignment="1">
      <alignment wrapText="1"/>
    </xf>
    <xf numFmtId="3" fontId="0" fillId="0" borderId="0" xfId="0" applyNumberFormat="1" applyFill="1" applyAlignment="1">
      <alignment wrapText="1"/>
    </xf>
    <xf numFmtId="10" fontId="2" fillId="0" borderId="0" xfId="420" applyNumberFormat="1" applyFill="1" applyAlignment="1">
      <alignment wrapText="1"/>
    </xf>
    <xf numFmtId="10" fontId="2" fillId="13" borderId="2" xfId="420" applyNumberFormat="1" applyFont="1" applyFill="1" applyBorder="1"/>
    <xf numFmtId="4" fontId="6" fillId="13" borderId="2" xfId="377" applyNumberFormat="1" applyFont="1" applyFill="1" applyBorder="1"/>
    <xf numFmtId="0" fontId="3" fillId="0" borderId="2" xfId="0" applyFont="1" applyBorder="1" applyAlignment="1">
      <alignment horizontal="center" vertical="center" wrapText="1"/>
    </xf>
    <xf numFmtId="3" fontId="2" fillId="0" borderId="0" xfId="420" applyNumberFormat="1" applyAlignment="1">
      <alignment wrapText="1"/>
    </xf>
    <xf numFmtId="0" fontId="3" fillId="0" borderId="2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7" fillId="13" borderId="3" xfId="0" applyFont="1" applyFill="1" applyBorder="1" applyAlignment="1">
      <alignment horizontal="center" vertical="center" wrapText="1"/>
    </xf>
    <xf numFmtId="3" fontId="7" fillId="13" borderId="3" xfId="0" applyNumberFormat="1" applyFont="1" applyFill="1" applyBorder="1" applyAlignment="1">
      <alignment horizontal="center" vertical="center" wrapText="1"/>
    </xf>
    <xf numFmtId="10" fontId="7" fillId="13" borderId="3" xfId="420" applyNumberFormat="1" applyFont="1" applyFill="1" applyBorder="1" applyAlignment="1">
      <alignment horizontal="center" vertical="center" wrapText="1"/>
    </xf>
    <xf numFmtId="3" fontId="7" fillId="39" borderId="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166" fontId="8" fillId="39" borderId="2" xfId="420" applyNumberFormat="1" applyFont="1" applyFill="1" applyBorder="1" applyAlignment="1">
      <alignment horizontal="center" vertical="center" wrapText="1"/>
    </xf>
    <xf numFmtId="3" fontId="8" fillId="39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left"/>
    </xf>
    <xf numFmtId="10" fontId="2" fillId="0" borderId="0" xfId="420" applyNumberFormat="1" applyBorder="1" applyAlignment="1">
      <alignment wrapText="1"/>
    </xf>
    <xf numFmtId="3" fontId="0" fillId="0" borderId="0" xfId="0" applyNumberFormat="1" applyBorder="1" applyAlignment="1">
      <alignment wrapText="1"/>
    </xf>
    <xf numFmtId="9" fontId="2" fillId="0" borderId="0" xfId="420" applyBorder="1" applyAlignment="1">
      <alignment wrapText="1"/>
    </xf>
    <xf numFmtId="166" fontId="0" fillId="0" borderId="0" xfId="0" applyNumberFormat="1" applyBorder="1" applyAlignment="1">
      <alignment wrapText="1"/>
    </xf>
    <xf numFmtId="1" fontId="0" fillId="0" borderId="0" xfId="0" applyNumberFormat="1" applyBorder="1" applyAlignment="1">
      <alignment wrapText="1"/>
    </xf>
    <xf numFmtId="0" fontId="0" fillId="0" borderId="0" xfId="0" applyBorder="1" applyAlignment="1">
      <alignment wrapText="1"/>
    </xf>
    <xf numFmtId="167" fontId="9" fillId="39" borderId="2" xfId="0" applyNumberFormat="1" applyFont="1" applyFill="1" applyBorder="1" applyAlignment="1">
      <alignment horizontal="right" vertical="center" wrapText="1"/>
    </xf>
    <xf numFmtId="41" fontId="2" fillId="13" borderId="2" xfId="377" applyFill="1" applyBorder="1"/>
    <xf numFmtId="41" fontId="2" fillId="13" borderId="2" xfId="377" applyFont="1" applyFill="1" applyBorder="1"/>
    <xf numFmtId="166" fontId="2" fillId="39" borderId="2" xfId="420" applyNumberFormat="1" applyFill="1" applyBorder="1" applyAlignment="1">
      <alignment horizontal="center"/>
    </xf>
    <xf numFmtId="41" fontId="2" fillId="0" borderId="0" xfId="377"/>
    <xf numFmtId="41" fontId="2" fillId="13" borderId="2" xfId="377" applyFill="1" applyBorder="1" applyAlignment="1">
      <alignment horizontal="right"/>
    </xf>
    <xf numFmtId="41" fontId="2" fillId="13" borderId="2" xfId="377" applyFont="1" applyFill="1" applyBorder="1" applyAlignment="1">
      <alignment horizontal="right"/>
    </xf>
    <xf numFmtId="170" fontId="2" fillId="13" borderId="2" xfId="377" applyNumberFormat="1" applyFill="1" applyBorder="1"/>
    <xf numFmtId="41" fontId="2" fillId="39" borderId="2" xfId="377" applyFill="1" applyBorder="1"/>
    <xf numFmtId="169" fontId="2" fillId="13" borderId="2" xfId="377" applyNumberFormat="1" applyFill="1" applyBorder="1"/>
    <xf numFmtId="168" fontId="2" fillId="13" borderId="2" xfId="377" applyNumberFormat="1" applyFill="1" applyBorder="1" applyAlignment="1">
      <alignment horizontal="center"/>
    </xf>
    <xf numFmtId="41" fontId="2" fillId="13" borderId="2" xfId="377" quotePrefix="1" applyFont="1" applyFill="1" applyBorder="1" applyAlignment="1">
      <alignment horizontal="right"/>
    </xf>
    <xf numFmtId="169" fontId="2" fillId="39" borderId="2" xfId="377" applyNumberFormat="1" applyFill="1" applyBorder="1"/>
    <xf numFmtId="3" fontId="2" fillId="13" borderId="2" xfId="377" applyNumberFormat="1" applyFill="1" applyBorder="1" applyAlignment="1">
      <alignment horizontal="center"/>
    </xf>
    <xf numFmtId="4" fontId="2" fillId="13" borderId="2" xfId="377" applyNumberFormat="1" applyFill="1" applyBorder="1"/>
    <xf numFmtId="166" fontId="2" fillId="13" borderId="2" xfId="420" applyNumberFormat="1" applyFont="1" applyFill="1" applyBorder="1"/>
    <xf numFmtId="41" fontId="2" fillId="13" borderId="2" xfId="377" applyNumberFormat="1" applyFill="1" applyBorder="1"/>
    <xf numFmtId="0" fontId="0" fillId="0" borderId="0" xfId="0" applyBorder="1" applyAlignment="1"/>
    <xf numFmtId="0" fontId="20" fillId="0" borderId="0" xfId="0" applyFont="1" applyBorder="1" applyAlignment="1">
      <alignment horizontal="left"/>
    </xf>
    <xf numFmtId="4" fontId="8" fillId="13" borderId="2" xfId="0" applyNumberFormat="1" applyFont="1" applyFill="1" applyBorder="1" applyAlignment="1">
      <alignment horizontal="right" vertical="center" wrapText="1"/>
    </xf>
    <xf numFmtId="3" fontId="8" fillId="13" borderId="2" xfId="0" applyNumberFormat="1" applyFont="1" applyFill="1" applyBorder="1" applyAlignment="1">
      <alignment horizontal="right" vertical="center" wrapText="1"/>
    </xf>
    <xf numFmtId="166" fontId="8" fillId="13" borderId="2" xfId="420" applyNumberFormat="1" applyFont="1" applyFill="1" applyBorder="1" applyAlignment="1">
      <alignment horizontal="right" vertical="center" wrapText="1"/>
    </xf>
    <xf numFmtId="167" fontId="8" fillId="13" borderId="2" xfId="420" applyNumberFormat="1" applyFont="1" applyFill="1" applyBorder="1" applyAlignment="1">
      <alignment horizontal="right" vertical="center" wrapText="1"/>
    </xf>
    <xf numFmtId="3" fontId="8" fillId="13" borderId="2" xfId="420" applyNumberFormat="1" applyFont="1" applyFill="1" applyBorder="1" applyAlignment="1">
      <alignment horizontal="right" vertical="center" wrapText="1"/>
    </xf>
    <xf numFmtId="167" fontId="8" fillId="39" borderId="2" xfId="0" applyNumberFormat="1" applyFont="1" applyFill="1" applyBorder="1" applyAlignment="1">
      <alignment horizontal="right" vertical="center" wrapText="1"/>
    </xf>
    <xf numFmtId="3" fontId="8" fillId="13" borderId="2" xfId="0" applyNumberFormat="1" applyFont="1" applyFill="1" applyBorder="1" applyAlignment="1">
      <alignment horizontal="center" vertical="center" wrapText="1"/>
    </xf>
    <xf numFmtId="166" fontId="8" fillId="39" borderId="2" xfId="0" applyNumberFormat="1" applyFont="1" applyFill="1" applyBorder="1" applyAlignment="1">
      <alignment horizontal="center" vertical="center" wrapText="1"/>
    </xf>
    <xf numFmtId="4" fontId="8" fillId="13" borderId="2" xfId="420" applyNumberFormat="1" applyFont="1" applyFill="1" applyBorder="1" applyAlignment="1">
      <alignment horizontal="right" vertical="center" wrapText="1"/>
    </xf>
    <xf numFmtId="168" fontId="8" fillId="13" borderId="2" xfId="0" applyNumberFormat="1" applyFont="1" applyFill="1" applyBorder="1" applyAlignment="1">
      <alignment horizontal="center" vertical="center" wrapText="1"/>
    </xf>
    <xf numFmtId="41" fontId="2" fillId="39" borderId="2" xfId="377" applyFill="1" applyBorder="1" applyAlignment="1">
      <alignment horizontal="right"/>
    </xf>
    <xf numFmtId="166" fontId="21" fillId="0" borderId="0" xfId="0" applyNumberFormat="1" applyFont="1" applyAlignment="1">
      <alignment horizontal="right" vertical="center"/>
    </xf>
    <xf numFmtId="0" fontId="0" fillId="0" borderId="0" xfId="0" applyProtection="1"/>
    <xf numFmtId="0" fontId="24" fillId="0" borderId="0" xfId="0" applyFont="1" applyProtection="1"/>
    <xf numFmtId="0" fontId="28" fillId="0" borderId="0" xfId="0" applyFont="1" applyAlignment="1" applyProtection="1">
      <alignment horizontal="center"/>
    </xf>
    <xf numFmtId="0" fontId="29" fillId="0" borderId="0" xfId="293" applyFont="1" applyBorder="1" applyAlignment="1" applyProtection="1"/>
    <xf numFmtId="0" fontId="30" fillId="0" borderId="0" xfId="0" applyFont="1" applyProtection="1"/>
    <xf numFmtId="0" fontId="31" fillId="0" borderId="0" xfId="0" applyFont="1" applyAlignment="1" applyProtection="1">
      <alignment vertical="top"/>
    </xf>
    <xf numFmtId="0" fontId="32" fillId="0" borderId="0" xfId="293" applyFont="1" applyBorder="1" applyAlignment="1" applyProtection="1"/>
    <xf numFmtId="0" fontId="33" fillId="0" borderId="0" xfId="0" applyFont="1" applyProtection="1"/>
    <xf numFmtId="0" fontId="24" fillId="0" borderId="0" xfId="0" applyFont="1" applyAlignment="1" applyProtection="1">
      <alignment vertical="center"/>
    </xf>
    <xf numFmtId="0" fontId="34" fillId="0" borderId="0" xfId="0" applyFont="1" applyProtection="1"/>
    <xf numFmtId="0" fontId="26" fillId="0" borderId="0" xfId="0" applyFont="1" applyProtection="1"/>
    <xf numFmtId="0" fontId="0" fillId="0" borderId="0" xfId="0" applyBorder="1" applyProtection="1"/>
    <xf numFmtId="0" fontId="39" fillId="0" borderId="0" xfId="0" applyFont="1" applyFill="1" applyBorder="1" applyAlignment="1" applyProtection="1">
      <alignment horizontal="right"/>
    </xf>
    <xf numFmtId="4" fontId="39" fillId="0" borderId="0" xfId="0" applyNumberFormat="1" applyFont="1" applyFill="1" applyAlignment="1" applyProtection="1">
      <alignment horizontal="center"/>
    </xf>
    <xf numFmtId="0" fontId="39" fillId="0" borderId="0" xfId="0" applyFont="1" applyFill="1" applyProtection="1"/>
    <xf numFmtId="0" fontId="40" fillId="0" borderId="0" xfId="0" applyFont="1" applyFill="1" applyAlignment="1" applyProtection="1">
      <alignment vertical="top"/>
    </xf>
    <xf numFmtId="0" fontId="41" fillId="0" borderId="0" xfId="0" applyFont="1" applyFill="1" applyBorder="1" applyProtection="1"/>
    <xf numFmtId="3" fontId="41" fillId="0" borderId="0" xfId="0" applyNumberFormat="1" applyFont="1" applyFill="1" applyAlignment="1" applyProtection="1">
      <alignment horizontal="center"/>
    </xf>
    <xf numFmtId="0" fontId="41" fillId="0" borderId="0" xfId="0" applyFont="1" applyFill="1" applyProtection="1"/>
    <xf numFmtId="0" fontId="39" fillId="0" borderId="0" xfId="0" applyFont="1" applyFill="1" applyBorder="1" applyAlignment="1" applyProtection="1">
      <alignment horizontal="center"/>
    </xf>
    <xf numFmtId="0" fontId="39" fillId="0" borderId="0" xfId="0" applyFont="1" applyFill="1" applyAlignment="1" applyProtection="1">
      <alignment horizontal="center"/>
    </xf>
    <xf numFmtId="4" fontId="39" fillId="0" borderId="0" xfId="0" applyNumberFormat="1" applyFont="1" applyFill="1" applyBorder="1" applyAlignment="1" applyProtection="1">
      <alignment horizontal="center"/>
    </xf>
    <xf numFmtId="0" fontId="39" fillId="0" borderId="0" xfId="0" applyFont="1" applyFill="1" applyBorder="1" applyAlignment="1" applyProtection="1">
      <alignment horizontal="center" vertical="center"/>
    </xf>
    <xf numFmtId="0" fontId="39" fillId="0" borderId="0" xfId="0" applyFont="1" applyFill="1" applyAlignment="1" applyProtection="1">
      <alignment horizontal="center" vertical="center"/>
    </xf>
    <xf numFmtId="0" fontId="44" fillId="0" borderId="0" xfId="0" applyFont="1" applyFill="1" applyProtection="1"/>
    <xf numFmtId="9" fontId="39" fillId="0" borderId="0" xfId="0" applyNumberFormat="1" applyFont="1" applyFill="1" applyAlignment="1" applyProtection="1">
      <alignment horizontal="center"/>
    </xf>
    <xf numFmtId="4" fontId="39" fillId="0" borderId="0" xfId="0" applyNumberFormat="1" applyFont="1" applyFill="1" applyAlignment="1" applyProtection="1">
      <alignment horizontal="center" vertical="center"/>
    </xf>
    <xf numFmtId="0" fontId="39" fillId="0" borderId="0" xfId="0" applyFont="1" applyFill="1"/>
    <xf numFmtId="4" fontId="44" fillId="0" borderId="0" xfId="0" applyNumberFormat="1" applyFont="1" applyFill="1" applyAlignment="1" applyProtection="1">
      <alignment horizontal="center"/>
    </xf>
    <xf numFmtId="1" fontId="44" fillId="0" borderId="0" xfId="0" applyNumberFormat="1" applyFont="1" applyFill="1" applyProtection="1"/>
    <xf numFmtId="0" fontId="44" fillId="0" borderId="0" xfId="0" applyFont="1" applyFill="1"/>
    <xf numFmtId="0" fontId="45" fillId="0" borderId="0" xfId="0" applyFont="1" applyFill="1" applyAlignment="1" applyProtection="1">
      <alignment horizontal="center" vertical="center"/>
    </xf>
    <xf numFmtId="0" fontId="45" fillId="0" borderId="0" xfId="0" applyFont="1" applyFill="1" applyAlignment="1" applyProtection="1">
      <alignment horizontal="center"/>
    </xf>
    <xf numFmtId="0" fontId="110" fillId="0" borderId="0" xfId="0" applyFont="1" applyAlignment="1" applyProtection="1">
      <alignment horizontal="left"/>
    </xf>
    <xf numFmtId="0" fontId="30" fillId="0" borderId="8" xfId="401" applyFont="1" applyBorder="1" applyProtection="1"/>
    <xf numFmtId="0" fontId="111" fillId="0" borderId="0" xfId="400" applyFont="1" applyProtection="1"/>
    <xf numFmtId="0" fontId="22" fillId="0" borderId="0" xfId="400" applyProtection="1"/>
    <xf numFmtId="0" fontId="2" fillId="0" borderId="8" xfId="401" applyBorder="1" applyProtection="1"/>
    <xf numFmtId="0" fontId="2" fillId="0" borderId="0" xfId="401" applyProtection="1"/>
    <xf numFmtId="0" fontId="114" fillId="0" borderId="0" xfId="401" applyFont="1" applyProtection="1"/>
    <xf numFmtId="0" fontId="23" fillId="0" borderId="0" xfId="0" applyFont="1" applyFill="1" applyProtection="1"/>
    <xf numFmtId="0" fontId="23" fillId="0" borderId="0" xfId="0" applyFont="1" applyFill="1"/>
    <xf numFmtId="0" fontId="35" fillId="0" borderId="0" xfId="0" applyFont="1" applyProtection="1"/>
    <xf numFmtId="0" fontId="35" fillId="0" borderId="0" xfId="0" applyFont="1" applyBorder="1" applyProtection="1"/>
    <xf numFmtId="4" fontId="3" fillId="0" borderId="2" xfId="0" applyNumberFormat="1" applyFont="1" applyFill="1" applyBorder="1" applyAlignment="1" applyProtection="1">
      <alignment horizontal="center" vertical="center"/>
    </xf>
    <xf numFmtId="0" fontId="5" fillId="0" borderId="0" xfId="293" applyFont="1" applyBorder="1" applyAlignment="1" applyProtection="1"/>
    <xf numFmtId="0" fontId="23" fillId="0" borderId="0" xfId="0" applyFont="1" applyAlignment="1" applyProtection="1">
      <alignment horizontal="center"/>
    </xf>
    <xf numFmtId="0" fontId="127" fillId="0" borderId="0" xfId="293" applyFont="1" applyBorder="1" applyAlignment="1" applyProtection="1"/>
    <xf numFmtId="0" fontId="30" fillId="0" borderId="0" xfId="0" applyFont="1" applyBorder="1" applyProtection="1"/>
    <xf numFmtId="0" fontId="6" fillId="0" borderId="2" xfId="0" applyFont="1" applyBorder="1" applyAlignment="1" applyProtection="1">
      <alignment horizontal="center" vertical="center" wrapText="1"/>
    </xf>
    <xf numFmtId="2" fontId="6" fillId="0" borderId="2" xfId="0" applyNumberFormat="1" applyFont="1" applyBorder="1" applyAlignment="1" applyProtection="1">
      <alignment horizontal="center" vertical="center" wrapText="1"/>
    </xf>
    <xf numFmtId="0" fontId="25" fillId="0" borderId="2" xfId="0" applyFont="1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28" xfId="0" applyFont="1" applyFill="1" applyBorder="1" applyAlignment="1" applyProtection="1">
      <alignment horizontal="center" vertical="center"/>
    </xf>
    <xf numFmtId="0" fontId="23" fillId="0" borderId="0" xfId="0" applyFont="1" applyAlignment="1" applyProtection="1">
      <alignment horizontal="center" vertical="center"/>
    </xf>
    <xf numFmtId="4" fontId="23" fillId="0" borderId="0" xfId="0" applyNumberFormat="1" applyFont="1" applyFill="1" applyAlignment="1" applyProtection="1">
      <alignment horizontal="center"/>
    </xf>
    <xf numFmtId="3" fontId="129" fillId="0" borderId="0" xfId="0" applyNumberFormat="1" applyFont="1" applyFill="1" applyAlignment="1" applyProtection="1">
      <alignment horizontal="center"/>
    </xf>
    <xf numFmtId="1" fontId="23" fillId="0" borderId="0" xfId="0" applyNumberFormat="1" applyFont="1" applyFill="1" applyProtection="1"/>
    <xf numFmtId="4" fontId="23" fillId="0" borderId="0" xfId="0" applyNumberFormat="1" applyFont="1" applyFill="1" applyAlignment="1" applyProtection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44" fillId="0" borderId="0" xfId="0" applyFont="1" applyFill="1" applyAlignment="1">
      <alignment horizontal="center" vertical="center"/>
    </xf>
    <xf numFmtId="4" fontId="44" fillId="0" borderId="0" xfId="0" applyNumberFormat="1" applyFont="1" applyFill="1" applyAlignment="1" applyProtection="1">
      <alignment horizontal="center" vertical="center"/>
    </xf>
    <xf numFmtId="0" fontId="3" fillId="0" borderId="2" xfId="0" applyFont="1" applyFill="1" applyBorder="1" applyAlignment="1" applyProtection="1">
      <alignment horizontal="center" vertical="center"/>
    </xf>
    <xf numFmtId="3" fontId="3" fillId="0" borderId="2" xfId="0" quotePrefix="1" applyNumberFormat="1" applyFont="1" applyFill="1" applyBorder="1" applyAlignment="1" applyProtection="1">
      <alignment horizontal="center" vertical="center"/>
    </xf>
    <xf numFmtId="3" fontId="3" fillId="0" borderId="2" xfId="0" applyNumberFormat="1" applyFont="1" applyFill="1" applyBorder="1" applyAlignment="1" applyProtection="1">
      <alignment horizontal="center" vertical="center"/>
    </xf>
    <xf numFmtId="0" fontId="24" fillId="0" borderId="0" xfId="0" applyFont="1" applyFill="1" applyProtection="1"/>
    <xf numFmtId="0" fontId="125" fillId="0" borderId="2" xfId="0" applyFont="1" applyFill="1" applyBorder="1" applyAlignment="1" applyProtection="1">
      <alignment vertical="center"/>
    </xf>
    <xf numFmtId="0" fontId="30" fillId="0" borderId="0" xfId="0" applyFont="1" applyFill="1" applyBorder="1" applyProtection="1"/>
    <xf numFmtId="0" fontId="23" fillId="0" borderId="0" xfId="0" applyFont="1" applyFill="1" applyBorder="1" applyAlignment="1" applyProtection="1">
      <alignment horizontal="center" vertical="center"/>
    </xf>
    <xf numFmtId="0" fontId="28" fillId="0" borderId="0" xfId="0" applyFont="1" applyFill="1" applyProtection="1"/>
    <xf numFmtId="0" fontId="42" fillId="0" borderId="0" xfId="0" applyFont="1" applyFill="1" applyProtection="1"/>
    <xf numFmtId="0" fontId="130" fillId="0" borderId="37" xfId="0" applyFont="1" applyFill="1" applyBorder="1" applyAlignment="1">
      <alignment horizontal="center"/>
    </xf>
    <xf numFmtId="0" fontId="43" fillId="0" borderId="0" xfId="0" applyFont="1" applyFill="1"/>
    <xf numFmtId="0" fontId="130" fillId="0" borderId="38" xfId="0" applyFont="1" applyFill="1" applyBorder="1" applyAlignment="1">
      <alignment horizontal="center"/>
    </xf>
    <xf numFmtId="49" fontId="130" fillId="0" borderId="38" xfId="0" applyNumberFormat="1" applyFont="1" applyFill="1" applyBorder="1" applyAlignment="1">
      <alignment horizontal="center" vertical="center"/>
    </xf>
    <xf numFmtId="4" fontId="43" fillId="0" borderId="0" xfId="0" applyNumberFormat="1" applyFont="1" applyFill="1"/>
    <xf numFmtId="49" fontId="130" fillId="0" borderId="16" xfId="0" applyNumberFormat="1" applyFont="1" applyFill="1" applyBorder="1" applyAlignment="1">
      <alignment horizontal="center" vertical="center"/>
    </xf>
    <xf numFmtId="49" fontId="130" fillId="0" borderId="29" xfId="0" applyNumberFormat="1" applyFont="1" applyFill="1" applyBorder="1" applyAlignment="1">
      <alignment horizontal="center" vertical="center"/>
    </xf>
    <xf numFmtId="0" fontId="39" fillId="0" borderId="0" xfId="0" applyFont="1" applyFill="1" applyBorder="1"/>
    <xf numFmtId="0" fontId="131" fillId="0" borderId="36" xfId="0" applyFont="1" applyFill="1" applyBorder="1"/>
    <xf numFmtId="0" fontId="131" fillId="0" borderId="36" xfId="0" applyFont="1" applyFill="1" applyBorder="1" applyAlignment="1">
      <alignment horizontal="center" vertical="center"/>
    </xf>
    <xf numFmtId="0" fontId="130" fillId="0" borderId="36" xfId="0" applyFont="1" applyFill="1" applyBorder="1"/>
    <xf numFmtId="0" fontId="133" fillId="0" borderId="36" xfId="0" applyFont="1" applyFill="1" applyBorder="1"/>
    <xf numFmtId="0" fontId="44" fillId="0" borderId="0" xfId="0" applyFont="1" applyFill="1" applyBorder="1"/>
    <xf numFmtId="0" fontId="2" fillId="0" borderId="0" xfId="0" applyFont="1" applyAlignment="1" applyProtection="1">
      <alignment horizontal="left" indent="3"/>
    </xf>
    <xf numFmtId="0" fontId="24" fillId="0" borderId="0" xfId="0" applyFont="1" applyAlignment="1" applyProtection="1">
      <alignment horizontal="left" vertical="center" indent="3"/>
    </xf>
    <xf numFmtId="0" fontId="24" fillId="0" borderId="0" xfId="0" applyFont="1" applyAlignment="1" applyProtection="1">
      <alignment horizontal="left" indent="3"/>
    </xf>
    <xf numFmtId="4" fontId="3" fillId="0" borderId="2" xfId="0" applyNumberFormat="1" applyFont="1" applyFill="1" applyBorder="1" applyAlignment="1" applyProtection="1">
      <alignment horizontal="left" vertical="center" indent="3"/>
    </xf>
    <xf numFmtId="0" fontId="35" fillId="0" borderId="2" xfId="0" applyFont="1" applyFill="1" applyBorder="1" applyAlignment="1" applyProtection="1">
      <alignment horizontal="center" vertical="center" wrapText="1"/>
    </xf>
    <xf numFmtId="0" fontId="35" fillId="0" borderId="2" xfId="0" applyFont="1" applyFill="1" applyBorder="1" applyAlignment="1" applyProtection="1">
      <alignment horizontal="center"/>
    </xf>
    <xf numFmtId="0" fontId="7" fillId="13" borderId="3" xfId="0" applyFont="1" applyFill="1" applyBorder="1" applyAlignment="1">
      <alignment horizontal="center" vertical="center" wrapText="1"/>
    </xf>
    <xf numFmtId="0" fontId="3" fillId="0" borderId="29" xfId="0" applyFont="1" applyBorder="1" applyAlignment="1">
      <alignment horizontal="left" vertical="center" wrapText="1"/>
    </xf>
    <xf numFmtId="0" fontId="3" fillId="0" borderId="30" xfId="0" applyFont="1" applyBorder="1" applyAlignment="1">
      <alignment horizontal="left" vertical="center" wrapText="1"/>
    </xf>
    <xf numFmtId="15" fontId="113" fillId="39" borderId="34" xfId="401" quotePrefix="1" applyNumberFormat="1" applyFont="1" applyFill="1" applyBorder="1" applyAlignment="1" applyProtection="1">
      <alignment horizontal="center" vertical="center"/>
    </xf>
    <xf numFmtId="15" fontId="113" fillId="39" borderId="8" xfId="401" quotePrefix="1" applyNumberFormat="1" applyFont="1" applyFill="1" applyBorder="1" applyAlignment="1" applyProtection="1">
      <alignment horizontal="center" vertical="center"/>
    </xf>
    <xf numFmtId="15" fontId="113" fillId="39" borderId="35" xfId="401" quotePrefix="1" applyNumberFormat="1" applyFont="1" applyFill="1" applyBorder="1" applyAlignment="1" applyProtection="1">
      <alignment horizontal="center" vertical="center"/>
    </xf>
    <xf numFmtId="49" fontId="112" fillId="39" borderId="26" xfId="401" applyNumberFormat="1" applyFont="1" applyFill="1" applyBorder="1" applyAlignment="1" applyProtection="1">
      <alignment horizontal="center" vertical="center"/>
    </xf>
    <xf numFmtId="49" fontId="112" fillId="39" borderId="0" xfId="401" applyNumberFormat="1" applyFont="1" applyFill="1" applyBorder="1" applyAlignment="1" applyProtection="1">
      <alignment horizontal="center" vertical="center"/>
    </xf>
    <xf numFmtId="49" fontId="112" fillId="39" borderId="27" xfId="401" applyNumberFormat="1" applyFont="1" applyFill="1" applyBorder="1" applyAlignment="1" applyProtection="1">
      <alignment horizontal="center" vertical="center"/>
    </xf>
    <xf numFmtId="0" fontId="97" fillId="39" borderId="31" xfId="401" applyFont="1" applyFill="1" applyBorder="1" applyAlignment="1" applyProtection="1">
      <alignment horizontal="center" vertical="center"/>
    </xf>
    <xf numFmtId="0" fontId="97" fillId="39" borderId="32" xfId="401" applyFont="1" applyFill="1" applyBorder="1" applyAlignment="1" applyProtection="1">
      <alignment horizontal="center" vertical="center"/>
    </xf>
    <xf numFmtId="0" fontId="97" fillId="39" borderId="33" xfId="401" applyFont="1" applyFill="1" applyBorder="1" applyAlignment="1" applyProtection="1">
      <alignment horizontal="center" vertical="center"/>
    </xf>
    <xf numFmtId="0" fontId="37" fillId="0" borderId="0" xfId="401" applyFont="1" applyAlignment="1" applyProtection="1">
      <alignment horizontal="center" vertical="center"/>
    </xf>
    <xf numFmtId="0" fontId="126" fillId="0" borderId="3" xfId="0" applyFont="1" applyBorder="1" applyAlignment="1" applyProtection="1">
      <alignment horizontal="center" vertical="center"/>
    </xf>
    <xf numFmtId="0" fontId="126" fillId="0" borderId="28" xfId="0" applyFont="1" applyBorder="1" applyAlignment="1" applyProtection="1">
      <alignment horizontal="center" vertical="center"/>
    </xf>
    <xf numFmtId="0" fontId="25" fillId="0" borderId="2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 vertical="center"/>
    </xf>
    <xf numFmtId="0" fontId="25" fillId="0" borderId="30" xfId="0" applyFont="1" applyBorder="1" applyAlignment="1" applyProtection="1">
      <alignment horizontal="center" vertical="center"/>
    </xf>
    <xf numFmtId="0" fontId="23" fillId="0" borderId="3" xfId="0" applyFont="1" applyFill="1" applyBorder="1" applyAlignment="1" applyProtection="1">
      <alignment horizontal="center" vertical="center"/>
    </xf>
    <xf numFmtId="0" fontId="23" fillId="0" borderId="28" xfId="0" applyFont="1" applyFill="1" applyBorder="1" applyAlignment="1" applyProtection="1">
      <alignment horizontal="center" vertical="center"/>
    </xf>
    <xf numFmtId="4" fontId="35" fillId="0" borderId="2" xfId="0" applyNumberFormat="1" applyFont="1" applyFill="1" applyBorder="1" applyAlignment="1" applyProtection="1">
      <alignment horizontal="center" vertical="center"/>
    </xf>
    <xf numFmtId="0" fontId="130" fillId="0" borderId="2" xfId="0" applyFont="1" applyFill="1" applyBorder="1" applyAlignment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23" fillId="0" borderId="2" xfId="0" applyFont="1" applyFill="1" applyBorder="1" applyAlignment="1" applyProtection="1">
      <alignment horizontal="center" vertical="center"/>
    </xf>
    <xf numFmtId="0" fontId="130" fillId="0" borderId="2" xfId="0" applyFont="1" applyFill="1" applyBorder="1" applyAlignment="1">
      <alignment horizontal="left"/>
    </xf>
    <xf numFmtId="4" fontId="130" fillId="0" borderId="2" xfId="0" applyNumberFormat="1" applyFont="1" applyFill="1" applyBorder="1" applyAlignment="1">
      <alignment horizontal="center" vertical="center"/>
    </xf>
    <xf numFmtId="49" fontId="130" fillId="0" borderId="2" xfId="0" applyNumberFormat="1" applyFont="1" applyFill="1" applyBorder="1" applyAlignment="1">
      <alignment horizontal="left" vertical="center"/>
    </xf>
    <xf numFmtId="49" fontId="132" fillId="0" borderId="2" xfId="0" applyNumberFormat="1" applyFont="1" applyFill="1" applyBorder="1" applyAlignment="1">
      <alignment horizontal="left" vertical="center"/>
    </xf>
  </cellXfs>
  <cellStyles count="733">
    <cellStyle name="$0" xfId="1"/>
    <cellStyle name="$0.0" xfId="2"/>
    <cellStyle name="$0.0 2" xfId="3"/>
    <cellStyle name="$0.00" xfId="4"/>
    <cellStyle name="$0.00 2" xfId="515"/>
    <cellStyle name="$0.00 3" xfId="516"/>
    <cellStyle name="$0_!!!GO" xfId="517"/>
    <cellStyle name="%0" xfId="5"/>
    <cellStyle name="%0.0" xfId="6"/>
    <cellStyle name="%0.0 2" xfId="518"/>
    <cellStyle name="%0.0 3" xfId="519"/>
    <cellStyle name="%0_02-All-In-Cy-Facer 1f #2" xfId="520"/>
    <cellStyle name=". Testo" xfId="7"/>
    <cellStyle name=".sColAnag1" xfId="521"/>
    <cellStyle name=".sColAnag2" xfId="522"/>
    <cellStyle name="?? [0.00]_???? " xfId="8"/>
    <cellStyle name="???? [0.00]_20th" xfId="9"/>
    <cellStyle name="????????????????? [0]_PERSONAL" xfId="10"/>
    <cellStyle name="??????????????????? [0]_PERSONAL" xfId="11"/>
    <cellStyle name="???????????????????_PERSONAL" xfId="12"/>
    <cellStyle name="?????????????????_PERSONAL" xfId="13"/>
    <cellStyle name="????_COMPAQ" xfId="14"/>
    <cellStyle name="??_??" xfId="15"/>
    <cellStyle name="_Column1" xfId="16"/>
    <cellStyle name="_Column1_01 Operativi e Straordinari vs Bdg &amp; LY SSD Auto" xfId="17"/>
    <cellStyle name="_Column1_02 CFR" xfId="18"/>
    <cellStyle name="_Column1_030321_CE-SPA-CF Fcst 6+6_Mens-Trim_2" xfId="19"/>
    <cellStyle name="_Column1_04 CFR2_MeseProgr." xfId="20"/>
    <cellStyle name="_Column1_06 Marelli Proventi Oneri full year" xfId="21"/>
    <cellStyle name="_Column1_10 Summary" xfId="22"/>
    <cellStyle name="_Column1_13 Margini di Miglior.FERRARI" xfId="23"/>
    <cellStyle name="_Column1_13 Margini di Miglior.MARELLI" xfId="24"/>
    <cellStyle name="_Column1_ASaetta2" xfId="25"/>
    <cellStyle name="_Column1_Avio Graf" xfId="26"/>
    <cellStyle name="_Column1_Avio Proventi Oneri full year" xfId="27"/>
    <cellStyle name="_Column1_B.S.Dett. Prov.On.Op.Stra" xfId="28"/>
    <cellStyle name="_Column1_Cartel2" xfId="29"/>
    <cellStyle name="_Column1_Cartel31" xfId="30"/>
    <cellStyle name="_Column1_Comau Proventi Oneri full year" xfId="31"/>
    <cellStyle name="_Column1_D PFN 31-12- 2002 vs. 31-12-01" xfId="32"/>
    <cellStyle name="_Column1_DATA_ENTRY" xfId="33"/>
    <cellStyle name="_Column1_Delta Cambi" xfId="34"/>
    <cellStyle name="_Column1_Dett. On. Prov. Op.- Stra. " xfId="35"/>
    <cellStyle name="_Column1_Dett. Prov.On.Op.Stra" xfId="36"/>
    <cellStyle name="_Column1_DocxCEO Fcst Rev" xfId="37"/>
    <cellStyle name="_Column1_On Prov Str C13" xfId="38"/>
    <cellStyle name="_Column1_Operativi e Straordinari CNH" xfId="39"/>
    <cellStyle name="_Column1_Operativi e Straordinari Iveco" xfId="40"/>
    <cellStyle name="_Column1_ROF 03 06" xfId="41"/>
    <cellStyle name="_Column1_Sett.non Ind.- On.Prov.Op.&amp; Straord-Ris.Part. Toro Itedi Bus Sol" xfId="42"/>
    <cellStyle name="_Column1_Teksid Proventi Oneri full year" xfId="43"/>
    <cellStyle name="_Column2" xfId="44"/>
    <cellStyle name="_Column2_01 Operativi e Straordinari vs Bdg &amp; LY SSD Auto" xfId="45"/>
    <cellStyle name="_Column2_02 CFR" xfId="46"/>
    <cellStyle name="_Column2_030321_CE-SPA-CF Fcst 6+6_Mens-Trim_2" xfId="47"/>
    <cellStyle name="_Column2_04 CFR2_MeseProgr." xfId="48"/>
    <cellStyle name="_Column2_06 Marelli Proventi Oneri full year" xfId="49"/>
    <cellStyle name="_Column2_10 Summary" xfId="50"/>
    <cellStyle name="_Column2_13 Margini di Miglior.FERRARI" xfId="51"/>
    <cellStyle name="_Column2_13 Margini di Miglior.MARELLI" xfId="52"/>
    <cellStyle name="_Column2_ASaetta2" xfId="53"/>
    <cellStyle name="_Column2_Avio Graf" xfId="54"/>
    <cellStyle name="_Column2_Avio Proventi Oneri full year" xfId="55"/>
    <cellStyle name="_Column2_B.S.Dett. Prov.On.Op.Stra" xfId="56"/>
    <cellStyle name="_Column2_Cartel2" xfId="57"/>
    <cellStyle name="_Column2_Cartel31" xfId="58"/>
    <cellStyle name="_Column2_Comau Proventi Oneri full year" xfId="59"/>
    <cellStyle name="_Column2_D PFN 31-12- 2002 vs. 31-12-01" xfId="60"/>
    <cellStyle name="_Column2_DATA_ENTRY" xfId="61"/>
    <cellStyle name="_Column2_Delta Cambi" xfId="62"/>
    <cellStyle name="_Column2_Dett. On. Prov. Op.- Stra. " xfId="63"/>
    <cellStyle name="_Column2_Dett. Prov.On.Op.Stra" xfId="64"/>
    <cellStyle name="_Column2_DocxCEO Fcst Rev" xfId="65"/>
    <cellStyle name="_Column2_On Prov Str C13" xfId="66"/>
    <cellStyle name="_Column2_Operativi e Straordinari CNH" xfId="67"/>
    <cellStyle name="_Column2_Operativi e Straordinari Iveco" xfId="68"/>
    <cellStyle name="_Column2_ROF 03 06" xfId="69"/>
    <cellStyle name="_Column2_Sett.non Ind.- On.Prov.Op.&amp; Straord-Ris.Part. Toro Itedi Bus Sol" xfId="70"/>
    <cellStyle name="_Column2_Teksid Proventi Oneri full year" xfId="71"/>
    <cellStyle name="_Column3" xfId="72"/>
    <cellStyle name="_Column3_01 Operativi e Straordinari vs Bdg &amp; LY SSD Auto" xfId="73"/>
    <cellStyle name="_Column3_02 CFR" xfId="74"/>
    <cellStyle name="_Column3_030321_CE-SPA-CF Fcst 6+6_Mens-Trim_2" xfId="75"/>
    <cellStyle name="_Column3_04 CFR2_MeseProgr." xfId="76"/>
    <cellStyle name="_Column3_06 Marelli Proventi Oneri full year" xfId="77"/>
    <cellStyle name="_Column3_10 Summary" xfId="78"/>
    <cellStyle name="_Column3_13 Margini di Miglior.FERRARI" xfId="79"/>
    <cellStyle name="_Column3_13 Margini di Miglior.MARELLI" xfId="80"/>
    <cellStyle name="_Column3_ASaetta2" xfId="81"/>
    <cellStyle name="_Column3_Avio Graf" xfId="82"/>
    <cellStyle name="_Column3_Avio Proventi Oneri full year" xfId="83"/>
    <cellStyle name="_Column3_B.S.Dett. Prov.On.Op.Stra" xfId="84"/>
    <cellStyle name="_Column3_Cartel2" xfId="85"/>
    <cellStyle name="_Column3_Cartel31" xfId="86"/>
    <cellStyle name="_Column3_Comau Proventi Oneri full year" xfId="87"/>
    <cellStyle name="_Column3_D PFN 31-12- 2002 vs. 31-12-01" xfId="88"/>
    <cellStyle name="_Column3_DATA_ENTRY" xfId="89"/>
    <cellStyle name="_Column3_Delta Cambi" xfId="90"/>
    <cellStyle name="_Column3_Dett. On. Prov. Op.- Stra. " xfId="91"/>
    <cellStyle name="_Column3_Dett. Prov.On.Op.Stra" xfId="92"/>
    <cellStyle name="_Column3_DocxCEO Fcst Rev" xfId="93"/>
    <cellStyle name="_Column3_On Prov Str C13" xfId="94"/>
    <cellStyle name="_Column3_Operativi e Straordinari CNH" xfId="95"/>
    <cellStyle name="_Column3_Operativi e Straordinari Iveco" xfId="96"/>
    <cellStyle name="_Column3_ROF 03 06" xfId="97"/>
    <cellStyle name="_Column3_Sett.non Ind.- On.Prov.Op.&amp; Straord-Ris.Part. Toro Itedi Bus Sol" xfId="98"/>
    <cellStyle name="_Column3_Teksid Proventi Oneri full year" xfId="99"/>
    <cellStyle name="_Column4" xfId="100"/>
    <cellStyle name="_Column5" xfId="101"/>
    <cellStyle name="_Column6" xfId="102"/>
    <cellStyle name="_Column7" xfId="103"/>
    <cellStyle name="_Data" xfId="104"/>
    <cellStyle name="_Data_01 Operativi e Straordinari vs Bdg &amp; LY SSD Auto" xfId="105"/>
    <cellStyle name="_Data_02 CFR" xfId="106"/>
    <cellStyle name="_Data_030321_CE-SPA-CF Fcst 6+6_Mens-Trim_2" xfId="107"/>
    <cellStyle name="_Data_04 CFR2_MeseProgr." xfId="108"/>
    <cellStyle name="_Data_06 Marelli Proventi Oneri full year" xfId="109"/>
    <cellStyle name="_Data_10 Summary" xfId="110"/>
    <cellStyle name="_Data_13 Margini di Miglior.FERRARI" xfId="111"/>
    <cellStyle name="_Data_13 Margini di Miglior.MARELLI" xfId="112"/>
    <cellStyle name="_Data_ASaetta2" xfId="113"/>
    <cellStyle name="_Data_Avio Graf" xfId="114"/>
    <cellStyle name="_Data_Avio Proventi Oneri full year" xfId="115"/>
    <cellStyle name="_Data_B.S.Dett. Prov.On.Op.Stra" xfId="116"/>
    <cellStyle name="_Data_Cartel2" xfId="117"/>
    <cellStyle name="_Data_Cartel31" xfId="118"/>
    <cellStyle name="_Data_Comau Proventi Oneri full year" xfId="119"/>
    <cellStyle name="_Data_D PFN 31-12- 2002 vs. 31-12-01" xfId="120"/>
    <cellStyle name="_Data_DATA_ENTRY" xfId="121"/>
    <cellStyle name="_Data_Delta Cambi" xfId="122"/>
    <cellStyle name="_Data_Dett. On. Prov. Op.- Stra. " xfId="123"/>
    <cellStyle name="_Data_Dett. Prov.On.Op.Stra" xfId="124"/>
    <cellStyle name="_Data_DocxCEO Fcst Rev" xfId="125"/>
    <cellStyle name="_Data_On Prov Str C13" xfId="126"/>
    <cellStyle name="_Data_Operativi e Straordinari CNH" xfId="127"/>
    <cellStyle name="_Data_Operativi e Straordinari Iveco" xfId="128"/>
    <cellStyle name="_Data_ROF 03 06" xfId="129"/>
    <cellStyle name="_Data_Sett.non Ind.- On.Prov.Op.&amp; Straord-Ris.Part. Toro Itedi Bus Sol" xfId="130"/>
    <cellStyle name="_Data_Teksid Proventi Oneri full year" xfId="131"/>
    <cellStyle name="_Header" xfId="132"/>
    <cellStyle name="_Header_01 Operativi e Straordinari vs Bdg &amp; LY SSD Auto" xfId="133"/>
    <cellStyle name="_Header_02 CFR" xfId="134"/>
    <cellStyle name="_Header_030321_CE-SPA-CF Fcst 6+6_Mens-Trim_2" xfId="135"/>
    <cellStyle name="_Header_04 CFR2_MeseProgr." xfId="136"/>
    <cellStyle name="_Header_06 Marelli Proventi Oneri full year" xfId="137"/>
    <cellStyle name="_Header_10 Summary" xfId="138"/>
    <cellStyle name="_Header_13 Margini di Miglior.FERRARI" xfId="139"/>
    <cellStyle name="_Header_13 Margini di Miglior.MARELLI" xfId="140"/>
    <cellStyle name="_Header_ASaetta2" xfId="141"/>
    <cellStyle name="_Header_Avio Graf" xfId="142"/>
    <cellStyle name="_Header_Avio Proventi Oneri full year" xfId="143"/>
    <cellStyle name="_Header_B.S.Dett. Prov.On.Op.Stra" xfId="144"/>
    <cellStyle name="_Header_Cartel2" xfId="145"/>
    <cellStyle name="_Header_Cartel31" xfId="146"/>
    <cellStyle name="_Header_Comau Proventi Oneri full year" xfId="147"/>
    <cellStyle name="_Header_D PFN 31-12- 2002 vs. 31-12-01" xfId="148"/>
    <cellStyle name="_Header_DATA_ENTRY" xfId="149"/>
    <cellStyle name="_Header_Delta Cambi" xfId="150"/>
    <cellStyle name="_Header_Dett. On. Prov. Op.- Stra. " xfId="151"/>
    <cellStyle name="_Header_Dett. Prov.On.Op.Stra" xfId="152"/>
    <cellStyle name="_Header_DocxCEO Fcst Rev" xfId="153"/>
    <cellStyle name="_Header_On Prov Str C13" xfId="154"/>
    <cellStyle name="_Header_Operativi e Straordinari CNH" xfId="155"/>
    <cellStyle name="_Header_Operativi e Straordinari Iveco" xfId="156"/>
    <cellStyle name="_Header_ROF 03 06" xfId="157"/>
    <cellStyle name="_Header_Sett.non Ind.- On.Prov.Op.&amp; Straord-Ris.Part. Toro Itedi Bus Sol" xfId="158"/>
    <cellStyle name="_Header_Teksid Proventi Oneri full year" xfId="159"/>
    <cellStyle name="_Row1" xfId="160"/>
    <cellStyle name="_Row1_01 Operativi e Straordinari vs Bdg &amp; LY SSD Auto" xfId="161"/>
    <cellStyle name="_Row1_02 CFR" xfId="162"/>
    <cellStyle name="_Row1_030321_CE-SPA-CF Fcst 6+6_Mens-Trim_2" xfId="163"/>
    <cellStyle name="_Row1_04 CFR2_MeseProgr." xfId="164"/>
    <cellStyle name="_Row1_06 Marelli Proventi Oneri full year" xfId="165"/>
    <cellStyle name="_Row1_10 Summary" xfId="166"/>
    <cellStyle name="_Row1_13 Margini di Miglior.FERRARI" xfId="167"/>
    <cellStyle name="_Row1_13 Margini di Miglior.MARELLI" xfId="168"/>
    <cellStyle name="_Row1_ASaetta2" xfId="169"/>
    <cellStyle name="_Row1_Avio Graf" xfId="170"/>
    <cellStyle name="_Row1_Avio Proventi Oneri full year" xfId="171"/>
    <cellStyle name="_Row1_B.S.Dett. Prov.On.Op.Stra" xfId="172"/>
    <cellStyle name="_Row1_Cartel2" xfId="173"/>
    <cellStyle name="_Row1_Cartel31" xfId="174"/>
    <cellStyle name="_Row1_Comau Proventi Oneri full year" xfId="175"/>
    <cellStyle name="_Row1_D PFN 31-12- 2002 vs. 31-12-01" xfId="176"/>
    <cellStyle name="_Row1_DATA_ENTRY" xfId="177"/>
    <cellStyle name="_Row1_Delta Cambi" xfId="178"/>
    <cellStyle name="_Row1_Dett. On. Prov. Op.- Stra. " xfId="179"/>
    <cellStyle name="_Row1_Dett. Prov.On.Op.Stra" xfId="180"/>
    <cellStyle name="_Row1_DocxCEO Fcst Rev" xfId="181"/>
    <cellStyle name="_Row1_On Prov Str C13" xfId="182"/>
    <cellStyle name="_Row1_Operativi e Straordinari CNH" xfId="183"/>
    <cellStyle name="_Row1_Operativi e Straordinari Iveco" xfId="184"/>
    <cellStyle name="_Row1_ROF 03 06" xfId="185"/>
    <cellStyle name="_Row1_Sett.non Ind.- On.Prov.Op.&amp; Straord-Ris.Part. Toro Itedi Bus Sol" xfId="186"/>
    <cellStyle name="_Row1_Teksid Proventi Oneri full year" xfId="187"/>
    <cellStyle name="_Row2" xfId="188"/>
    <cellStyle name="_Row2_01 Operativi e Straordinari vs Bdg &amp; LY SSD Auto" xfId="189"/>
    <cellStyle name="_Row2_02 CFR" xfId="190"/>
    <cellStyle name="_Row2_030321_CE-SPA-CF Fcst 6+6_Mens-Trim_2" xfId="191"/>
    <cellStyle name="_Row2_04 CFR2_MeseProgr." xfId="192"/>
    <cellStyle name="_Row2_06 Marelli Proventi Oneri full year" xfId="193"/>
    <cellStyle name="_Row2_10 Summary" xfId="194"/>
    <cellStyle name="_Row2_13 Margini di Miglior.FERRARI" xfId="195"/>
    <cellStyle name="_Row2_13 Margini di Miglior.MARELLI" xfId="196"/>
    <cellStyle name="_Row2_ASaetta2" xfId="197"/>
    <cellStyle name="_Row2_Avio Graf" xfId="198"/>
    <cellStyle name="_Row2_Avio Proventi Oneri full year" xfId="199"/>
    <cellStyle name="_Row2_B.S.Dett. Prov.On.Op.Stra" xfId="200"/>
    <cellStyle name="_Row2_Cartel2" xfId="201"/>
    <cellStyle name="_Row2_Cartel31" xfId="202"/>
    <cellStyle name="_Row2_Comau Proventi Oneri full year" xfId="203"/>
    <cellStyle name="_Row2_D PFN 31-12- 2002 vs. 31-12-01" xfId="204"/>
    <cellStyle name="_Row2_DATA_ENTRY" xfId="205"/>
    <cellStyle name="_Row2_Delta Cambi" xfId="206"/>
    <cellStyle name="_Row2_Dett. On. Prov. Op.- Stra. " xfId="207"/>
    <cellStyle name="_Row2_Dett. Prov.On.Op.Stra" xfId="208"/>
    <cellStyle name="_Row2_DocxCEO Fcst Rev" xfId="209"/>
    <cellStyle name="_Row2_On Prov Str C13" xfId="210"/>
    <cellStyle name="_Row2_Operativi e Straordinari CNH" xfId="211"/>
    <cellStyle name="_Row2_Operativi e Straordinari Iveco" xfId="212"/>
    <cellStyle name="_Row2_ROF 03 06" xfId="213"/>
    <cellStyle name="_Row2_Sett.non Ind.- On.Prov.Op.&amp; Straord-Ris.Part. Toro Itedi Bus Sol" xfId="214"/>
    <cellStyle name="_Row2_Teksid Proventi Oneri full year" xfId="215"/>
    <cellStyle name="_Row3" xfId="216"/>
    <cellStyle name="_Row4" xfId="217"/>
    <cellStyle name="_Row5" xfId="218"/>
    <cellStyle name="_Row6" xfId="219"/>
    <cellStyle name="_Row7" xfId="220"/>
    <cellStyle name="’Ê‰Ý [0.00]_!!!GO" xfId="221"/>
    <cellStyle name="’Ê‰Ý_!!!GO" xfId="222"/>
    <cellStyle name="=C:\WINDOWS\SYSTEM32\COMMAND.COM" xfId="223"/>
    <cellStyle name="•W?_!!!GO" xfId="523"/>
    <cellStyle name="•W€_!!!GO" xfId="224"/>
    <cellStyle name="•W_Door_Con asia" xfId="225"/>
    <cellStyle name="0" xfId="226"/>
    <cellStyle name="0 2" xfId="524"/>
    <cellStyle name="0 3" xfId="525"/>
    <cellStyle name="0.0" xfId="227"/>
    <cellStyle name="0.0 2" xfId="228"/>
    <cellStyle name="0.00" xfId="229"/>
    <cellStyle name="0_!!!GO" xfId="526"/>
    <cellStyle name="0_!!!GO 2" xfId="527"/>
    <cellStyle name="0_02-All-In-Cy-Facer 1f #2" xfId="528"/>
    <cellStyle name="0_02-All-In-Cy-Facer 1f #2 2" xfId="529"/>
    <cellStyle name="0_2.3L DISI vs. 2.0L DISI TC v3" xfId="530"/>
    <cellStyle name="0_2.3L DISI vs. 2.0L DISI TC v3 2" xfId="531"/>
    <cellStyle name="0_2.3L DISI vs. 2.0L DISI TC v5" xfId="532"/>
    <cellStyle name="0_2.3L DISI vs. 2.0L DISI TC v5 2" xfId="533"/>
    <cellStyle name="0_2001A PCB Facer 300701" xfId="534"/>
    <cellStyle name="0_2001A PCB Facer EXTERNAL 010801" xfId="535"/>
    <cellStyle name="0_2001PCPa10_TS" xfId="536"/>
    <cellStyle name="0_21F" xfId="537"/>
    <cellStyle name="0_21F 2" xfId="538"/>
    <cellStyle name="0_B420 Product Grid Issue 4 26 April 06" xfId="539"/>
    <cellStyle name="0_B420 Product Grid Issue 4 26 April 06 2" xfId="540"/>
    <cellStyle name="0_B420 Seat Details for JCI Quotation 021006_ver2" xfId="541"/>
    <cellStyle name="0_B420 Seat Details for JCI Quotation 021006_ver2 2" xfId="542"/>
    <cellStyle name="0_commodity_190701" xfId="543"/>
    <cellStyle name="0_commodity_190701 2" xfId="544"/>
    <cellStyle name="0_DEF_FACT (2)" xfId="545"/>
    <cellStyle name="0_DEF_FACT (2) 2" xfId="546"/>
    <cellStyle name="0_DieselStV for MT Review Mar 14" xfId="547"/>
    <cellStyle name="0_DieselStV for MT Review Mar 14 2" xfId="548"/>
    <cellStyle name="0_EOC Paper 230701_final_4" xfId="549"/>
    <cellStyle name="0_EOC Paper 230701_final_4 2" xfId="550"/>
    <cellStyle name="0_EOC Paper 230701_final_41" xfId="551"/>
    <cellStyle name="0_EOC Paper 230701_final_41 2" xfId="552"/>
    <cellStyle name="0_I6 in CD3xx_v6" xfId="553"/>
    <cellStyle name="0_I6 in CD3xx_v6 2" xfId="554"/>
    <cellStyle name="0_June Freeze Status launch Index" xfId="555"/>
    <cellStyle name="0_June Freeze Status launch Index 2" xfId="556"/>
    <cellStyle name="0_P2f" xfId="557"/>
    <cellStyle name="0_P2f 2" xfId="558"/>
    <cellStyle name="0_Program metrics 251102" xfId="559"/>
    <cellStyle name="0_Program metrics 251102 2" xfId="560"/>
    <cellStyle name="0_Stage V Ph 1 Dsl Tracking Charts" xfId="561"/>
    <cellStyle name="0_Stage V Ph 1 Dsl Tracking Charts 2" xfId="562"/>
    <cellStyle name="0_Stage V Ph 1 Dsl Tracking Charts v2" xfId="563"/>
    <cellStyle name="0_Stage V Ph 1 Dsl Tracking Charts v2 2" xfId="564"/>
    <cellStyle name="0_Sub B  B Car Cycle Plan Facer" xfId="565"/>
    <cellStyle name="0_Sub B  B Car Cycle Plan Facer 2" xfId="566"/>
    <cellStyle name="0_WLI Cycle Plan Graph A" xfId="567"/>
    <cellStyle name="0_WLI Cycle Plan Graph A 2" xfId="568"/>
    <cellStyle name="1" xfId="569"/>
    <cellStyle name="1 2" xfId="570"/>
    <cellStyle name="1_1" xfId="571"/>
    <cellStyle name="1_1 2" xfId="572"/>
    <cellStyle name="1_1_1" xfId="573"/>
    <cellStyle name="1_1_1 2" xfId="574"/>
    <cellStyle name="1_1_1_D&amp;A" xfId="575"/>
    <cellStyle name="1_1_1_D&amp;A 2" xfId="576"/>
    <cellStyle name="1_1_1_Master_StatusCharts_39adj" xfId="577"/>
    <cellStyle name="1_1_1_Master_StatusCharts_39adj 2" xfId="578"/>
    <cellStyle name="1_1_D&amp;A" xfId="579"/>
    <cellStyle name="1_1_D&amp;A 2" xfId="580"/>
    <cellStyle name="1_1_Master_StatusCharts_39adj" xfId="581"/>
    <cellStyle name="1_1_Master_StatusCharts_39adj 2" xfId="582"/>
    <cellStyle name="1_D&amp;A" xfId="583"/>
    <cellStyle name="1_D&amp;A 2" xfId="584"/>
    <cellStyle name="1_Master_StatusCharts_39adj" xfId="585"/>
    <cellStyle name="1_Master_StatusCharts_39adj 2" xfId="586"/>
    <cellStyle name="1_Summary L" xfId="587"/>
    <cellStyle name="1_Summary L 2" xfId="588"/>
    <cellStyle name="1_Summary L_D&amp;A" xfId="589"/>
    <cellStyle name="1_Summary L_D&amp;A 2" xfId="590"/>
    <cellStyle name="1_Summary L_Master_StatusCharts_39adj" xfId="591"/>
    <cellStyle name="1_Summary L_Master_StatusCharts_39adj 2" xfId="592"/>
    <cellStyle name="20% - Colore 1" xfId="230" builtinId="30" customBuiltin="1"/>
    <cellStyle name="20% - Colore 2" xfId="231" builtinId="34" customBuiltin="1"/>
    <cellStyle name="20% - Colore 3" xfId="232" builtinId="38" customBuiltin="1"/>
    <cellStyle name="20% - Colore 4" xfId="233" builtinId="42" customBuiltin="1"/>
    <cellStyle name="20% - Colore 5" xfId="234" builtinId="46" customBuiltin="1"/>
    <cellStyle name="20% - Colore 6" xfId="235" builtinId="50" customBuiltin="1"/>
    <cellStyle name="40% - Colore 1" xfId="236" builtinId="31" customBuiltin="1"/>
    <cellStyle name="40% - Colore 2" xfId="237" builtinId="35" customBuiltin="1"/>
    <cellStyle name="40% - Colore 3" xfId="238" builtinId="39" customBuiltin="1"/>
    <cellStyle name="40% - Colore 4" xfId="239" builtinId="43" customBuiltin="1"/>
    <cellStyle name="40% - Colore 5" xfId="240" builtinId="47" customBuiltin="1"/>
    <cellStyle name="40% - Colore 6" xfId="241" builtinId="51" customBuiltin="1"/>
    <cellStyle name="60% - Colore 1" xfId="242" builtinId="32" customBuiltin="1"/>
    <cellStyle name="60% - Colore 2" xfId="243" builtinId="36" customBuiltin="1"/>
    <cellStyle name="60% - Colore 3" xfId="244" builtinId="40" customBuiltin="1"/>
    <cellStyle name="60% - Colore 4" xfId="245" builtinId="44" customBuiltin="1"/>
    <cellStyle name="60% - Colore 5" xfId="246" builtinId="48" customBuiltin="1"/>
    <cellStyle name="60% - Colore 6" xfId="247" builtinId="52" customBuiltin="1"/>
    <cellStyle name="ac" xfId="593"/>
    <cellStyle name="args.style" xfId="248"/>
    <cellStyle name="Blank.Testo" xfId="249"/>
    <cellStyle name="BMU001" xfId="250"/>
    <cellStyle name="BMU001pol" xfId="251"/>
    <cellStyle name="BMU001T" xfId="252"/>
    <cellStyle name="BMU002" xfId="253"/>
    <cellStyle name="BMU002B" xfId="254"/>
    <cellStyle name="BMU002P1" xfId="255"/>
    <cellStyle name="BMU002P2" xfId="256"/>
    <cellStyle name="BMU003" xfId="257"/>
    <cellStyle name="BMU004" xfId="258"/>
    <cellStyle name="BMU005" xfId="259"/>
    <cellStyle name="BMU005B" xfId="260"/>
    <cellStyle name="BMU005K" xfId="261"/>
    <cellStyle name="Bottom Row" xfId="594"/>
    <cellStyle name="Bottom Row 2" xfId="595"/>
    <cellStyle name="BoxedTotal" xfId="596"/>
    <cellStyle name="BREAKDOWN" xfId="262"/>
    <cellStyle name="BuiltOpt_Content" xfId="263"/>
    <cellStyle name="BuiltOption_Content" xfId="264"/>
    <cellStyle name="C￥AØ_98³a°³¼±°eE¹ _01年(0607)_01년원가절감보고서(부사장님)0630" xfId="265"/>
    <cellStyle name="Ç¥ÁØ_98³â°³¼±°èÈ¹ _01年(0607)_01년원가절감보고서(부사장님)0630" xfId="266"/>
    <cellStyle name="C￥AØ_98³a°³¼±°eE¹ _01年(0607)_01년원가절감보고서(부사장님)0702" xfId="267"/>
    <cellStyle name="Ç¥ÁØ_98³â°³¼±°èÈ¹ _01年(0607)_01년원가절감보고서(부사장님)0702" xfId="268"/>
    <cellStyle name="C￥AØ_98³a°³¼±°eE¹ _01年(0607)_국산화추진(0721)" xfId="269"/>
    <cellStyle name="Ç¥ÁØ_98³â°³¼±°èÈ¹ _01年(0607)_국산화추진(0721)" xfId="270"/>
    <cellStyle name="C￥AØ_98³a°³¼±°eE¹ _01年(0607)_열달기아원가절감보고(0930)-1" xfId="271"/>
    <cellStyle name="Ç¥ÁØ_98³â°³¼±°èÈ¹ _01年(0607)_열달기아원가절감보고(0930)-1" xfId="272"/>
    <cellStyle name="C￥AØ_98³a°³¼±°eE¹ _01年(0607)_첨부_국산화추진(0722)" xfId="273"/>
    <cellStyle name="Ç¥ÁØ_98³â°³¼±°èÈ¹ _01年(0607)_첨부_국산화추진(0722)" xfId="274"/>
    <cellStyle name="C￥AØ_98³a°³¼±°eE¹ _01年(0607)_첨부_국산화추진(0809)" xfId="275"/>
    <cellStyle name="Ç¥ÁØ_98³â°³¼±°èÈ¹ _01年(0607)_첨부_국산화추진(0809)" xfId="276"/>
    <cellStyle name="C￥AØ_Ay°eC￥(2¿u) " xfId="277"/>
    <cellStyle name="Ç¥ÁØ_GEBRIEF" xfId="278"/>
    <cellStyle name="Cabecera 1" xfId="279"/>
    <cellStyle name="Cabecera 2" xfId="280"/>
    <cellStyle name="Calc Currency (0)" xfId="281"/>
    <cellStyle name="Calc Currency (0) 2" xfId="597"/>
    <cellStyle name="Calc Currency (0) 3" xfId="598"/>
    <cellStyle name="Calc Currency (2)" xfId="282"/>
    <cellStyle name="Calc Currency (2) 2" xfId="599"/>
    <cellStyle name="Calc Percent (0)" xfId="283"/>
    <cellStyle name="Calc Percent (0) 2" xfId="600"/>
    <cellStyle name="Calc Percent (1)" xfId="284"/>
    <cellStyle name="Calc Percent (1) 2" xfId="601"/>
    <cellStyle name="Calc Percent (1) 3" xfId="602"/>
    <cellStyle name="Calc Percent (2)" xfId="285"/>
    <cellStyle name="Calc Percent (2) 2" xfId="603"/>
    <cellStyle name="Calc Percent (2) 3" xfId="604"/>
    <cellStyle name="Calc Units (0)" xfId="286"/>
    <cellStyle name="Calc Units (0) 2" xfId="605"/>
    <cellStyle name="Calc Units (0) 3" xfId="606"/>
    <cellStyle name="Calc Units (1)" xfId="287"/>
    <cellStyle name="Calc Units (1) 2" xfId="607"/>
    <cellStyle name="Calc Units (1) 3" xfId="608"/>
    <cellStyle name="Calc Units (2)" xfId="288"/>
    <cellStyle name="Calc Units (2) 2" xfId="609"/>
    <cellStyle name="Calcolo" xfId="289" builtinId="22" customBuiltin="1"/>
    <cellStyle name="category" xfId="290"/>
    <cellStyle name="Cella collegata" xfId="291" builtinId="24" customBuiltin="1"/>
    <cellStyle name="Cella da controllare" xfId="292" builtinId="23" customBuiltin="1"/>
    <cellStyle name="Collegamento ipertestuale" xfId="293" builtinId="8"/>
    <cellStyle name="Collegamento ipertestuale 2" xfId="610"/>
    <cellStyle name="Colore 1" xfId="294" builtinId="29" customBuiltin="1"/>
    <cellStyle name="Colore 2" xfId="295" builtinId="33" customBuiltin="1"/>
    <cellStyle name="Colore 3" xfId="296" builtinId="37" customBuiltin="1"/>
    <cellStyle name="Colore 4" xfId="297" builtinId="41" customBuiltin="1"/>
    <cellStyle name="Colore 5" xfId="298" builtinId="45" customBuiltin="1"/>
    <cellStyle name="Colore 6" xfId="299" builtinId="49" customBuiltin="1"/>
    <cellStyle name="CombinedVol_Data" xfId="300"/>
    <cellStyle name="Comma" xfId="611"/>
    <cellStyle name="Comma  - Style1" xfId="301"/>
    <cellStyle name="Comma  - Style1 2" xfId="612"/>
    <cellStyle name="Comma  - Style1 3" xfId="613"/>
    <cellStyle name="Comma  - Style2" xfId="302"/>
    <cellStyle name="Comma  - Style2 2" xfId="614"/>
    <cellStyle name="Comma  - Style2 3" xfId="615"/>
    <cellStyle name="Comma  - Style3" xfId="303"/>
    <cellStyle name="Comma  - Style3 2" xfId="616"/>
    <cellStyle name="Comma  - Style3 3" xfId="617"/>
    <cellStyle name="Comma  - Style4" xfId="304"/>
    <cellStyle name="Comma  - Style4 2" xfId="618"/>
    <cellStyle name="Comma  - Style4 3" xfId="619"/>
    <cellStyle name="Comma  - Style5" xfId="305"/>
    <cellStyle name="Comma  - Style5 2" xfId="620"/>
    <cellStyle name="Comma  - Style5 3" xfId="621"/>
    <cellStyle name="Comma  - Style6" xfId="306"/>
    <cellStyle name="Comma  - Style6 2" xfId="622"/>
    <cellStyle name="Comma  - Style6 3" xfId="623"/>
    <cellStyle name="Comma  - Style7" xfId="307"/>
    <cellStyle name="Comma  - Style7 2" xfId="624"/>
    <cellStyle name="Comma  - Style7 3" xfId="625"/>
    <cellStyle name="Comma  - Style8" xfId="308"/>
    <cellStyle name="Comma  - Style8 2" xfId="626"/>
    <cellStyle name="Comma  - Style8 3" xfId="627"/>
    <cellStyle name="Comma [0]" xfId="628"/>
    <cellStyle name="Comma [00]" xfId="309"/>
    <cellStyle name="Comma [00] 2" xfId="629"/>
    <cellStyle name="Comma [00] 3" xfId="630"/>
    <cellStyle name="Comma, 0" xfId="631"/>
    <cellStyle name="Comma, 0 2" xfId="632"/>
    <cellStyle name="Comma[2]" xfId="633"/>
    <cellStyle name="Comma_ 5 doors" xfId="310"/>
    <cellStyle name="Comma0" xfId="311"/>
    <cellStyle name="Currency" xfId="634"/>
    <cellStyle name="Currency $" xfId="635"/>
    <cellStyle name="Currency $ 2" xfId="636"/>
    <cellStyle name="Currency [0]" xfId="637"/>
    <cellStyle name="Currency [00]" xfId="312"/>
    <cellStyle name="Currency [00] 2" xfId="638"/>
    <cellStyle name="Currency[2]" xfId="639"/>
    <cellStyle name="Currency[2] 2" xfId="640"/>
    <cellStyle name="Currency_ 5 doors" xfId="313"/>
    <cellStyle name="Currency0" xfId="314"/>
    <cellStyle name="Currency0 2" xfId="641"/>
    <cellStyle name="Currency1" xfId="315"/>
    <cellStyle name="custom" xfId="316"/>
    <cellStyle name="custom 2" xfId="642"/>
    <cellStyle name="custom 3" xfId="643"/>
    <cellStyle name="Data" xfId="317"/>
    <cellStyle name="Data 2" xfId="644"/>
    <cellStyle name="Data 3" xfId="645"/>
    <cellStyle name="Date" xfId="318"/>
    <cellStyle name="Date 2" xfId="646"/>
    <cellStyle name="Date Short" xfId="319"/>
    <cellStyle name="Date_198_simulatore_posiz_prezzi_5_6_06" xfId="320"/>
    <cellStyle name="Datum" xfId="321"/>
    <cellStyle name="Decimal (0)" xfId="647"/>
    <cellStyle name="Decimal (1)" xfId="648"/>
    <cellStyle name="Decimal (1) 2" xfId="649"/>
    <cellStyle name="Decimal (2)" xfId="650"/>
    <cellStyle name="Decimal (2) 2" xfId="651"/>
    <cellStyle name="DELTA" xfId="322"/>
    <cellStyle name="DELTA 2" xfId="652"/>
    <cellStyle name="DELTA 3" xfId="653"/>
    <cellStyle name="deneme" xfId="323"/>
    <cellStyle name="Dezimal [0]_Bep03" xfId="324"/>
    <cellStyle name="Dezimal_Bep03" xfId="325"/>
    <cellStyle name="dlrs_no_decimal" xfId="654"/>
    <cellStyle name="Dollars" xfId="655"/>
    <cellStyle name="Dollars 2" xfId="656"/>
    <cellStyle name="Dziesietny [0]_Panel-A-B-C" xfId="326"/>
    <cellStyle name="Dziesietny_Panel-A-B-C" xfId="327"/>
    <cellStyle name="Edited_Data" xfId="328"/>
    <cellStyle name="Enter Currency (0)" xfId="329"/>
    <cellStyle name="Enter Currency (0) 2" xfId="657"/>
    <cellStyle name="Enter Currency (0) 3" xfId="658"/>
    <cellStyle name="Enter Currency (2)" xfId="330"/>
    <cellStyle name="Enter Currency (2) 2" xfId="659"/>
    <cellStyle name="Enter Units (0)" xfId="331"/>
    <cellStyle name="Enter Units (0) 2" xfId="660"/>
    <cellStyle name="Enter Units (0) 3" xfId="661"/>
    <cellStyle name="Enter Units (1)" xfId="332"/>
    <cellStyle name="Enter Units (1) 2" xfId="662"/>
    <cellStyle name="Enter Units (1) 3" xfId="663"/>
    <cellStyle name="Enter Units (2)" xfId="333"/>
    <cellStyle name="Enter Units (2) 2" xfId="664"/>
    <cellStyle name="Estimated_Data" xfId="334"/>
    <cellStyle name="Euro" xfId="335"/>
    <cellStyle name="Euro 2" xfId="665"/>
    <cellStyle name="Euro 3" xfId="666"/>
    <cellStyle name="Fecha" xfId="336"/>
    <cellStyle name="Fest" xfId="337"/>
    <cellStyle name="Fijo" xfId="338"/>
    <cellStyle name="Fixed" xfId="339"/>
    <cellStyle name="FIXO" xfId="340"/>
    <cellStyle name="Followed Hyperlink" xfId="341"/>
    <cellStyle name="Forecast_Data" xfId="342"/>
    <cellStyle name="Grand Total" xfId="667"/>
    <cellStyle name="Grey" xfId="343"/>
    <cellStyle name="Grey 2" xfId="668"/>
    <cellStyle name="Grey 3" xfId="669"/>
    <cellStyle name="Grigio.6" xfId="344"/>
    <cellStyle name="HEADER" xfId="345"/>
    <cellStyle name="Header1" xfId="346"/>
    <cellStyle name="Header2" xfId="347"/>
    <cellStyle name="Heading 1" xfId="348"/>
    <cellStyle name="Heading 2" xfId="349"/>
    <cellStyle name="Hipervínculo visitado_021204 Principales Indicadores" xfId="350"/>
    <cellStyle name="Hipervínculo_021204 Principales Indicadores" xfId="351"/>
    <cellStyle name="Hyperlink" xfId="352"/>
    <cellStyle name="Hyperlink seguido_ALBERTO" xfId="353"/>
    <cellStyle name="Hyperlink_ALBERTO" xfId="354"/>
    <cellStyle name="Input" xfId="355" builtinId="20" customBuiltin="1"/>
    <cellStyle name="Input [yellow]" xfId="356"/>
    <cellStyle name="Input [yellow] 2" xfId="670"/>
    <cellStyle name="Input [yellow] 3" xfId="671"/>
    <cellStyle name="Intestaz.1" xfId="357"/>
    <cellStyle name="Intestaz.2" xfId="358"/>
    <cellStyle name="Intestaz.3" xfId="359"/>
    <cellStyle name="Item_Current" xfId="360"/>
    <cellStyle name="Komma" xfId="361"/>
    <cellStyle name="Kopfzeile1" xfId="362"/>
    <cellStyle name="Kopfzeile2" xfId="363"/>
    <cellStyle name="Level01" xfId="364"/>
    <cellStyle name="Level01 2" xfId="365"/>
    <cellStyle name="Level01 3" xfId="672"/>
    <cellStyle name="Level02" xfId="366"/>
    <cellStyle name="Level1" xfId="367"/>
    <cellStyle name="Level1 2" xfId="368"/>
    <cellStyle name="Level1 3" xfId="673"/>
    <cellStyle name="Level2" xfId="369"/>
    <cellStyle name="Link Currency (0)" xfId="370"/>
    <cellStyle name="Link Currency (0) 2" xfId="674"/>
    <cellStyle name="Link Currency (0) 3" xfId="675"/>
    <cellStyle name="Link Currency (2)" xfId="371"/>
    <cellStyle name="Link Currency (2) 2" xfId="676"/>
    <cellStyle name="Link Units (0)" xfId="372"/>
    <cellStyle name="Link Units (0) 2" xfId="677"/>
    <cellStyle name="Link Units (0) 3" xfId="678"/>
    <cellStyle name="Link Units (1)" xfId="373"/>
    <cellStyle name="Link Units (1) 2" xfId="679"/>
    <cellStyle name="Link Units (1) 3" xfId="680"/>
    <cellStyle name="Link Units (2)" xfId="374"/>
    <cellStyle name="Link Units (2) 2" xfId="681"/>
    <cellStyle name="M (2)" xfId="375"/>
    <cellStyle name="Migliaia (0)_- Dati" xfId="376"/>
    <cellStyle name="Migliaia [0]" xfId="377" builtinId="6"/>
    <cellStyle name="Millares [0]_021104 VENTAS DIRECTAS - VENTAS RED OCT" xfId="378"/>
    <cellStyle name="Millares_021104 VENTAS DIRECTAS - VENTAS RED OCT" xfId="379"/>
    <cellStyle name="Milliers [0]_!!!GO" xfId="380"/>
    <cellStyle name="Milliers_!!!GO" xfId="381"/>
    <cellStyle name="MIO" xfId="382"/>
    <cellStyle name="Model" xfId="383"/>
    <cellStyle name="Moeda [0]_02" xfId="384"/>
    <cellStyle name="Moeda_02" xfId="385"/>
    <cellStyle name="Moneda [0]_021104 VENTAS DIRECTAS - VENTAS RED OCT" xfId="386"/>
    <cellStyle name="Moneda_021104 VENTAS DIRECTAS - VENTAS RED OCT" xfId="387"/>
    <cellStyle name="Monétaire [0]_!!!GO" xfId="388"/>
    <cellStyle name="Monétaire_!!!GO" xfId="389"/>
    <cellStyle name="Monetario" xfId="390"/>
    <cellStyle name="Monetario0" xfId="391"/>
    <cellStyle name="Neutrale" xfId="392" builtinId="28" customBuiltin="1"/>
    <cellStyle name="Non_definito" xfId="393"/>
    <cellStyle name="Normal" xfId="682"/>
    <cellStyle name="Normal - Style1" xfId="394"/>
    <cellStyle name="Normal - Style1 2" xfId="683"/>
    <cellStyle name="Normal - Style1 3" xfId="684"/>
    <cellStyle name="Normal latifa" xfId="395"/>
    <cellStyle name="Normal Summary" xfId="685"/>
    <cellStyle name="Normal_ 5 doors" xfId="396"/>
    <cellStyle name="Normal1" xfId="686"/>
    <cellStyle name="Normal1 2" xfId="687"/>
    <cellStyle name="Normale" xfId="0" builtinId="0"/>
    <cellStyle name="Normale 2" xfId="397"/>
    <cellStyle name="Normale 2 2" xfId="398"/>
    <cellStyle name="Normale 2 3" xfId="688"/>
    <cellStyle name="Normale 3" xfId="399"/>
    <cellStyle name="Normale 4" xfId="689"/>
    <cellStyle name="Normale 8 2" xfId="690"/>
    <cellStyle name="Normale_Doblò Cargo " xfId="400"/>
    <cellStyle name="Normale_vetture" xfId="401"/>
    <cellStyle name="Normalny_ic_sintesi" xfId="402"/>
    <cellStyle name="Nota" xfId="403" builtinId="10" customBuiltin="1"/>
    <cellStyle name="NumPagina" xfId="404"/>
    <cellStyle name="Œ…‹æØ‚è [0.00]_!!!GO" xfId="405"/>
    <cellStyle name="Œ…‹æØ‚è_!!!GO" xfId="406"/>
    <cellStyle name="Option_Added_Cont_Desc" xfId="407"/>
    <cellStyle name="Output" xfId="408" builtinId="21" customBuiltin="1"/>
    <cellStyle name="paint" xfId="409"/>
    <cellStyle name="Parentesi smart" xfId="410"/>
    <cellStyle name="per.style" xfId="411"/>
    <cellStyle name="Perc1" xfId="412"/>
    <cellStyle name="Perc1 2" xfId="691"/>
    <cellStyle name="Perc1 3" xfId="692"/>
    <cellStyle name="Perc2" xfId="413"/>
    <cellStyle name="Perc2 2" xfId="693"/>
    <cellStyle name="Perc2 3" xfId="694"/>
    <cellStyle name="Percent" xfId="695"/>
    <cellStyle name="Percent [0]" xfId="414"/>
    <cellStyle name="Percent [00]" xfId="415"/>
    <cellStyle name="Percent [00] 2" xfId="696"/>
    <cellStyle name="Percent [00] 3" xfId="697"/>
    <cellStyle name="Percent [2]" xfId="416"/>
    <cellStyle name="Percent [2] 2" xfId="417"/>
    <cellStyle name="Percent [2] 3" xfId="698"/>
    <cellStyle name="Percent[0]" xfId="699"/>
    <cellStyle name="Percent[2]" xfId="700"/>
    <cellStyle name="Percent_!!!GO" xfId="418"/>
    <cellStyle name="PERCENTUAL" xfId="419"/>
    <cellStyle name="Percentuale" xfId="420" builtinId="5"/>
    <cellStyle name="Percentuale 2" xfId="421"/>
    <cellStyle name="PONTO" xfId="422"/>
    <cellStyle name="Porcentagem_DAYDAY1" xfId="423"/>
    <cellStyle name="Porcentaje" xfId="424"/>
    <cellStyle name="Pounds" xfId="701"/>
    <cellStyle name="Pounds 2" xfId="702"/>
    <cellStyle name="Preliminary_Data" xfId="425"/>
    <cellStyle name="PrePop Currency (0)" xfId="426"/>
    <cellStyle name="PrePop Currency (0) 2" xfId="703"/>
    <cellStyle name="PrePop Currency (0) 3" xfId="704"/>
    <cellStyle name="PrePop Currency (2)" xfId="427"/>
    <cellStyle name="PrePop Units (0)" xfId="428"/>
    <cellStyle name="PrePop Units (0) 2" xfId="705"/>
    <cellStyle name="PrePop Units (0) 3" xfId="706"/>
    <cellStyle name="PrePop Units (1)" xfId="429"/>
    <cellStyle name="PrePop Units (1) 2" xfId="707"/>
    <cellStyle name="PrePop Units (1) 3" xfId="708"/>
    <cellStyle name="PrePop Units (2)" xfId="430"/>
    <cellStyle name="Prices_Data" xfId="431"/>
    <cellStyle name="Prozent_Tabelle3" xfId="432"/>
    <cellStyle name="PSChar" xfId="433"/>
    <cellStyle name="PSChar 2" xfId="709"/>
    <cellStyle name="PSDate" xfId="434"/>
    <cellStyle name="PSDate 2" xfId="710"/>
    <cellStyle name="PSDec" xfId="435"/>
    <cellStyle name="PSDec 2" xfId="711"/>
    <cellStyle name="PSHeading" xfId="436"/>
    <cellStyle name="PSInt" xfId="437"/>
    <cellStyle name="PSInt 2" xfId="712"/>
    <cellStyle name="PSSpacer" xfId="438"/>
    <cellStyle name="PSSpacer 2" xfId="713"/>
    <cellStyle name="Punto" xfId="439"/>
    <cellStyle name="Punto0" xfId="440"/>
    <cellStyle name="reg_no_decimal" xfId="714"/>
    <cellStyle name="rIC" xfId="441"/>
    <cellStyle name="ROSSO" xfId="442"/>
    <cellStyle name="RQDcells" xfId="715"/>
    <cellStyle name="RQDheading" xfId="716"/>
    <cellStyle name="RQDserial" xfId="717"/>
    <cellStyle name="RQDtop" xfId="718"/>
    <cellStyle name="Separador de m" xfId="443"/>
    <cellStyle name="Separador de m 2" xfId="719"/>
    <cellStyle name="Separador de m 3" xfId="720"/>
    <cellStyle name="Separador de milhares [0]_05 (2)" xfId="444"/>
    <cellStyle name="Separador de milhares_05 (2)" xfId="445"/>
    <cellStyle name="STANDARD" xfId="446"/>
    <cellStyle name="STANDARD 2" xfId="721"/>
    <cellStyle name="Stile 1" xfId="447"/>
    <cellStyle name="STYL1 - Style1" xfId="448"/>
    <cellStyle name="STYL1 - Style1 2" xfId="449"/>
    <cellStyle name="STYL2 - Style2" xfId="450"/>
    <cellStyle name="STYL2 - Style2 2" xfId="451"/>
    <cellStyle name="STYL3 - Style3" xfId="452"/>
    <cellStyle name="STYL3 - Style3 2" xfId="453"/>
    <cellStyle name="STYL4 - Style4" xfId="454"/>
    <cellStyle name="STYL4 - Style4 2" xfId="455"/>
    <cellStyle name="STYL5 - Style5" xfId="456"/>
    <cellStyle name="STYL5 - Style5 2" xfId="457"/>
    <cellStyle name="subhead" xfId="458"/>
    <cellStyle name="Summe" xfId="459"/>
    <cellStyle name="Tab Gesamt" xfId="460"/>
    <cellStyle name="Tab Kopf" xfId="461"/>
    <cellStyle name="Tab Zahl" xfId="462"/>
    <cellStyle name="Template 8" xfId="463"/>
    <cellStyle name="Testo avviso" xfId="464" builtinId="11" customBuiltin="1"/>
    <cellStyle name="Testo descrittivo" xfId="465" builtinId="53" customBuiltin="1"/>
    <cellStyle name="Text Indent A" xfId="466"/>
    <cellStyle name="Text Indent B" xfId="467"/>
    <cellStyle name="Text Indent B 2" xfId="722"/>
    <cellStyle name="Text Indent B 3" xfId="723"/>
    <cellStyle name="Text Indent C" xfId="468"/>
    <cellStyle name="Text Indent C 2" xfId="724"/>
    <cellStyle name="Text Indent C 3" xfId="725"/>
    <cellStyle name="Titel 1" xfId="469"/>
    <cellStyle name="Titel 1l" xfId="470"/>
    <cellStyle name="Titel 1r" xfId="471"/>
    <cellStyle name="Titel 2l" xfId="472"/>
    <cellStyle name="Titel 2r" xfId="473"/>
    <cellStyle name="Titel 3l" xfId="474"/>
    <cellStyle name="Titel 3r" xfId="475"/>
    <cellStyle name="Titel 4l" xfId="476"/>
    <cellStyle name="Titel 4r" xfId="477"/>
    <cellStyle name="Title" xfId="478"/>
    <cellStyle name="Title 2" xfId="726"/>
    <cellStyle name="Titolo" xfId="479" builtinId="15" customBuiltin="1"/>
    <cellStyle name="Titolo 1" xfId="480" builtinId="16" customBuiltin="1"/>
    <cellStyle name="Titolo 2" xfId="481" builtinId="17" customBuiltin="1"/>
    <cellStyle name="Titolo 3" xfId="482" builtinId="18" customBuiltin="1"/>
    <cellStyle name="Titolo 4" xfId="483" builtinId="19" customBuiltin="1"/>
    <cellStyle name="Titolo.1" xfId="484"/>
    <cellStyle name="Titolo.2" xfId="485"/>
    <cellStyle name="TITULO1" xfId="486"/>
    <cellStyle name="TITULO2" xfId="487"/>
    <cellStyle name="Top Row" xfId="727"/>
    <cellStyle name="Top Row 2" xfId="728"/>
    <cellStyle name="TOTAL" xfId="488"/>
    <cellStyle name="Totale" xfId="489" builtinId="25" customBuiltin="1"/>
    <cellStyle name="Tusental (0)_pldt" xfId="490"/>
    <cellStyle name="Tusental_pldt" xfId="491"/>
    <cellStyle name="Underline" xfId="492"/>
    <cellStyle name="Underline 2" xfId="729"/>
    <cellStyle name="Underline 3" xfId="730"/>
    <cellStyle name="Unit" xfId="493"/>
    <cellStyle name="Update" xfId="494"/>
    <cellStyle name="Val(1)" xfId="495"/>
    <cellStyle name="Val(1) 2" xfId="496"/>
    <cellStyle name="Valore non valido" xfId="497" builtinId="27" customBuiltin="1"/>
    <cellStyle name="Valore valido" xfId="498" builtinId="26" customBuiltin="1"/>
    <cellStyle name="Valuta (0)_- Dati" xfId="499"/>
    <cellStyle name="Vehicle_Benchmark" xfId="500"/>
    <cellStyle name="Version_Header" xfId="501"/>
    <cellStyle name="Virgulă_Punto_Feb 2005" xfId="502"/>
    <cellStyle name="Volumes_Data" xfId="503"/>
    <cellStyle name="Währung [0]_CFGPLAN" xfId="504"/>
    <cellStyle name="Währung_CFGPLAN" xfId="505"/>
    <cellStyle name="Walutowy [0]_Panel-A-B-C" xfId="506"/>
    <cellStyle name="Walutowy_Panel-A-B-C" xfId="507"/>
    <cellStyle name="weekly" xfId="508"/>
    <cellStyle name="Wingding" xfId="731"/>
    <cellStyle name="WŽhrung" xfId="509"/>
    <cellStyle name="뷭?_BOOKSHIP" xfId="510"/>
    <cellStyle name="콤마 [0]_(표지) " xfId="511"/>
    <cellStyle name="콤마_(표지) " xfId="512"/>
    <cellStyle name="표준_market value 변경 - SA 가격경쟁력 검토(030407)_동규수정" xfId="513"/>
    <cellStyle name="桁区切り [0.00]_larouxist." xfId="514"/>
    <cellStyle name="標準_C1PT14Nov" xfId="73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228600</xdr:colOff>
      <xdr:row>5</xdr:row>
      <xdr:rowOff>390525</xdr:rowOff>
    </xdr:from>
    <xdr:to>
      <xdr:col>11</xdr:col>
      <xdr:colOff>371475</xdr:colOff>
      <xdr:row>7</xdr:row>
      <xdr:rowOff>161925</xdr:rowOff>
    </xdr:to>
    <xdr:pic>
      <xdr:nvPicPr>
        <xdr:cNvPr id="7464" name="Picture 1" descr="logo1_FIAT P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3400" y="1362075"/>
          <a:ext cx="10572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76200</xdr:colOff>
      <xdr:row>5</xdr:row>
      <xdr:rowOff>390525</xdr:rowOff>
    </xdr:from>
    <xdr:to>
      <xdr:col>3</xdr:col>
      <xdr:colOff>219075</xdr:colOff>
      <xdr:row>7</xdr:row>
      <xdr:rowOff>161925</xdr:rowOff>
    </xdr:to>
    <xdr:pic>
      <xdr:nvPicPr>
        <xdr:cNvPr id="7465" name="Picture 1" descr="logo1_FIAT PR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3400" y="1362075"/>
          <a:ext cx="105727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209550</xdr:colOff>
      <xdr:row>5</xdr:row>
      <xdr:rowOff>371475</xdr:rowOff>
    </xdr:from>
    <xdr:to>
      <xdr:col>11</xdr:col>
      <xdr:colOff>381000</xdr:colOff>
      <xdr:row>7</xdr:row>
      <xdr:rowOff>190500</xdr:rowOff>
    </xdr:to>
    <xdr:sp macro="" textlink="">
      <xdr:nvSpPr>
        <xdr:cNvPr id="4" name="Rettangolo 3"/>
        <xdr:cNvSpPr/>
      </xdr:nvSpPr>
      <xdr:spPr>
        <a:xfrm>
          <a:off x="3867150" y="1638300"/>
          <a:ext cx="1085850" cy="100012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  <xdr:twoCellAnchor>
    <xdr:from>
      <xdr:col>1</xdr:col>
      <xdr:colOff>66675</xdr:colOff>
      <xdr:row>5</xdr:row>
      <xdr:rowOff>390525</xdr:rowOff>
    </xdr:from>
    <xdr:to>
      <xdr:col>3</xdr:col>
      <xdr:colOff>238125</xdr:colOff>
      <xdr:row>7</xdr:row>
      <xdr:rowOff>209550</xdr:rowOff>
    </xdr:to>
    <xdr:sp macro="" textlink="">
      <xdr:nvSpPr>
        <xdr:cNvPr id="6" name="Rettangolo 5"/>
        <xdr:cNvSpPr/>
      </xdr:nvSpPr>
      <xdr:spPr>
        <a:xfrm>
          <a:off x="66675" y="1657350"/>
          <a:ext cx="1085850" cy="1000125"/>
        </a:xfrm>
        <a:prstGeom prst="rect">
          <a:avLst/>
        </a:prstGeom>
        <a:noFill/>
        <a:ln w="381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it-IT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lardone\c\A&#241;o%202001\Forecast\F(10+2)\ale\Bud98\chapiste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apisteria"/>
      <sheetName val="Medium"/>
      <sheetName val="RIPCCAF96"/>
      <sheetName val="order"/>
      <sheetName val="Euro-Q öngörü"/>
      <sheetName val="Juros Brasil F43"/>
      <sheetName val="Analisi del Valore - Foglio 1"/>
      <sheetName val="Sottosistemi"/>
      <sheetName val="Convalida Dati"/>
      <sheetName val="Base"/>
      <sheetName val="Plan1"/>
      <sheetName val="98CALENDAR (2)"/>
      <sheetName val="Read_Me"/>
      <sheetName val="Requirements"/>
      <sheetName val="Workload_Plan"/>
      <sheetName val="Employees"/>
      <sheetName val="Combo_Box"/>
      <sheetName val="MAREA"/>
      <sheetName val="Marea MY"/>
      <sheetName val="ULYSSE"/>
      <sheetName val="Brava-o MY"/>
      <sheetName val="SEI"/>
      <sheetName val="PANDA"/>
      <sheetName val="P.TO"/>
      <sheetName val="MULTIPLA"/>
      <sheetName val="COUPE"/>
      <sheetName val="Matrice F_2009 &amp; 2010"/>
      <sheetName val="GRÁF. FGA BR+AR"/>
      <sheetName val="one-offs"/>
      <sheetName val="Sintesi RGAI BASE"/>
      <sheetName val="Flex"/>
      <sheetName val="BoM Delivery adress"/>
      <sheetName val="Roll0727"/>
      <sheetName val="fixing0721"/>
      <sheetName val="Appoggio_grafico"/>
      <sheetName val="Dati_elenchi"/>
      <sheetName val="Supporto"/>
      <sheetName val="Commodities"/>
      <sheetName val="구동"/>
      <sheetName val="Issues List"/>
      <sheetName val="Parametre"/>
      <sheetName val="Supporto_weight_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56"/>
  <sheetViews>
    <sheetView showGridLines="0" defaultGridColor="0" colorId="55" workbookViewId="0">
      <pane xSplit="2" ySplit="4" topLeftCell="AB5" activePane="bottomRight" state="frozen"/>
      <selection pane="topRight" activeCell="C1" sqref="C1"/>
      <selection pane="bottomLeft" activeCell="A5" sqref="A5"/>
      <selection pane="bottomRight" activeCell="AG5" sqref="AG5"/>
    </sheetView>
  </sheetViews>
  <sheetFormatPr defaultColWidth="10.140625" defaultRowHeight="12.75" outlineLevelCol="1"/>
  <cols>
    <col min="1" max="1" width="10.28515625" style="1" bestFit="1" customWidth="1"/>
    <col min="2" max="2" width="24" style="1" bestFit="1" customWidth="1"/>
    <col min="3" max="6" width="6" style="1" customWidth="1"/>
    <col min="7" max="14" width="6" style="1" hidden="1" customWidth="1" outlineLevel="1"/>
    <col min="15" max="15" width="11.28515625" style="3" bestFit="1" customWidth="1" collapsed="1"/>
    <col min="16" max="16" width="12.85546875" style="3" bestFit="1" customWidth="1"/>
    <col min="17" max="17" width="12.85546875" style="3" customWidth="1"/>
    <col min="18" max="18" width="14" style="5" bestFit="1" customWidth="1"/>
    <col min="19" max="19" width="9.140625" style="5" customWidth="1"/>
    <col min="20" max="21" width="13.7109375" style="3" customWidth="1"/>
    <col min="22" max="22" width="12.42578125" style="3" bestFit="1" customWidth="1"/>
    <col min="23" max="23" width="10.7109375" style="3" bestFit="1" customWidth="1"/>
    <col min="24" max="25" width="10.85546875" style="3" bestFit="1" customWidth="1"/>
    <col min="26" max="26" width="10" style="3" bestFit="1" customWidth="1"/>
    <col min="27" max="27" width="8.85546875" style="3" bestFit="1" customWidth="1"/>
    <col min="28" max="28" width="11.28515625" style="3" bestFit="1" customWidth="1"/>
    <col min="29" max="30" width="13.42578125" style="3" customWidth="1"/>
    <col min="31" max="31" width="13.42578125" style="6" customWidth="1"/>
    <col min="32" max="32" width="10.7109375" style="6" customWidth="1"/>
    <col min="33" max="33" width="13.7109375" style="4" customWidth="1"/>
    <col min="34" max="34" width="13.7109375" style="2" customWidth="1"/>
    <col min="35" max="35" width="13.7109375" style="1" customWidth="1"/>
    <col min="36" max="16384" width="10.140625" style="1"/>
  </cols>
  <sheetData>
    <row r="1" spans="1:35" ht="20.100000000000001" customHeight="1">
      <c r="A1" s="50" t="s">
        <v>90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1"/>
      <c r="AD1" s="1"/>
      <c r="AE1" s="1"/>
      <c r="AF1" s="1"/>
      <c r="AG1" s="1"/>
      <c r="AH1" s="1"/>
    </row>
    <row r="2" spans="1:35" s="31" customFormat="1" ht="18">
      <c r="A2" s="49" t="s">
        <v>93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  <c r="R2" s="26"/>
      <c r="S2" s="27"/>
      <c r="T2" s="27"/>
      <c r="U2" s="27"/>
      <c r="V2" s="27"/>
      <c r="W2" s="27"/>
      <c r="X2" s="27"/>
      <c r="Y2" s="28"/>
      <c r="Z2" s="28"/>
      <c r="AA2" s="29"/>
      <c r="AB2" s="30"/>
    </row>
    <row r="3" spans="1:35" s="31" customFormat="1" ht="20.100000000000001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  <c r="Q3" s="26"/>
      <c r="R3" s="26"/>
      <c r="S3" s="27"/>
      <c r="T3" s="27"/>
      <c r="U3" s="27"/>
      <c r="V3" s="27"/>
      <c r="W3" s="27"/>
      <c r="X3" s="27"/>
      <c r="Y3" s="28"/>
      <c r="Z3" s="28"/>
      <c r="AA3" s="29"/>
      <c r="AB3" s="30"/>
    </row>
    <row r="4" spans="1:35" s="22" customFormat="1" ht="36">
      <c r="A4" s="18" t="s">
        <v>5</v>
      </c>
      <c r="B4" s="18" t="s">
        <v>6</v>
      </c>
      <c r="C4" s="153" t="s">
        <v>7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9" t="s">
        <v>9</v>
      </c>
      <c r="P4" s="19" t="s">
        <v>14</v>
      </c>
      <c r="Q4" s="19" t="s">
        <v>82</v>
      </c>
      <c r="R4" s="20" t="s">
        <v>54</v>
      </c>
      <c r="S4" s="20" t="s">
        <v>55</v>
      </c>
      <c r="T4" s="21" t="s">
        <v>12</v>
      </c>
      <c r="U4" s="21" t="s">
        <v>13</v>
      </c>
      <c r="V4" s="19" t="s">
        <v>21</v>
      </c>
      <c r="W4" s="19" t="s">
        <v>56</v>
      </c>
      <c r="X4" s="19" t="s">
        <v>91</v>
      </c>
      <c r="Y4" s="19" t="s">
        <v>57</v>
      </c>
      <c r="Z4" s="19" t="s">
        <v>10</v>
      </c>
      <c r="AA4" s="21" t="s">
        <v>58</v>
      </c>
      <c r="AB4" s="21" t="s">
        <v>23</v>
      </c>
      <c r="AC4" s="21" t="s">
        <v>22</v>
      </c>
      <c r="AD4" s="21" t="s">
        <v>24</v>
      </c>
      <c r="AE4" s="21" t="s">
        <v>25</v>
      </c>
      <c r="AF4" s="19" t="s">
        <v>94</v>
      </c>
      <c r="AG4" s="21" t="s">
        <v>11</v>
      </c>
      <c r="AH4" s="21" t="s">
        <v>26</v>
      </c>
      <c r="AI4" s="21" t="s">
        <v>27</v>
      </c>
    </row>
    <row r="5" spans="1:35" s="36" customFormat="1">
      <c r="A5" s="33" t="s">
        <v>0</v>
      </c>
      <c r="B5" s="34" t="s">
        <v>3</v>
      </c>
      <c r="C5" s="37">
        <v>352</v>
      </c>
      <c r="D5" s="38" t="s">
        <v>16</v>
      </c>
      <c r="E5" s="37"/>
      <c r="F5" s="37"/>
      <c r="G5" s="33"/>
      <c r="H5" s="33"/>
      <c r="I5" s="33"/>
      <c r="J5" s="33"/>
      <c r="K5" s="33"/>
      <c r="L5" s="33"/>
      <c r="M5" s="33"/>
      <c r="N5" s="33"/>
      <c r="O5" s="12">
        <v>9438</v>
      </c>
      <c r="P5" s="39">
        <f>O5+Q5</f>
        <v>9929</v>
      </c>
      <c r="Q5" s="39">
        <v>491</v>
      </c>
      <c r="R5" s="39">
        <v>299</v>
      </c>
      <c r="S5" s="47">
        <v>0.25800000000000001</v>
      </c>
      <c r="T5" s="40">
        <f>+P5*(1-S5)+R5</f>
        <v>7666.3180000000002</v>
      </c>
      <c r="U5" s="40">
        <f>+O5*(1-S5)+R5</f>
        <v>7301.9960000000001</v>
      </c>
      <c r="V5" s="48">
        <v>5008</v>
      </c>
      <c r="W5" s="33">
        <v>0</v>
      </c>
      <c r="X5" s="33">
        <v>154</v>
      </c>
      <c r="Y5" s="48">
        <v>445</v>
      </c>
      <c r="Z5" s="48">
        <v>264</v>
      </c>
      <c r="AA5" s="40">
        <f>SUM(V5:Z5)</f>
        <v>5871</v>
      </c>
      <c r="AB5" s="40">
        <f>T5-AA5</f>
        <v>1795.3180000000002</v>
      </c>
      <c r="AC5" s="40">
        <f>+U5-V5-W5-X5-Y5</f>
        <v>1694.9960000000001</v>
      </c>
      <c r="AD5" s="35">
        <f>+AB5/P5</f>
        <v>0.18081559069392691</v>
      </c>
      <c r="AE5" s="35">
        <f>+AC5/O5</f>
        <v>0.17959271031998306</v>
      </c>
      <c r="AF5" s="42">
        <f>CEILING($AF$21*AG5,1)</f>
        <v>100</v>
      </c>
      <c r="AG5" s="35">
        <v>0.02</v>
      </c>
      <c r="AH5" s="40">
        <f>+AB5*AF5</f>
        <v>179531.80000000002</v>
      </c>
      <c r="AI5" s="40">
        <f>+AC5*AF5</f>
        <v>169499.6</v>
      </c>
    </row>
    <row r="6" spans="1:35" s="36" customFormat="1">
      <c r="A6" s="33" t="s">
        <v>1</v>
      </c>
      <c r="B6" s="34" t="s">
        <v>15</v>
      </c>
      <c r="C6" s="37">
        <v>352</v>
      </c>
      <c r="D6" s="38" t="s">
        <v>16</v>
      </c>
      <c r="E6" s="37"/>
      <c r="F6" s="37"/>
      <c r="G6" s="33"/>
      <c r="H6" s="33"/>
      <c r="I6" s="33"/>
      <c r="J6" s="33"/>
      <c r="K6" s="33"/>
      <c r="L6" s="33"/>
      <c r="M6" s="33"/>
      <c r="N6" s="33"/>
      <c r="O6" s="12">
        <v>10988</v>
      </c>
      <c r="P6" s="39">
        <f>O6+Q6</f>
        <v>11448</v>
      </c>
      <c r="Q6" s="39">
        <v>460</v>
      </c>
      <c r="R6" s="39">
        <v>299</v>
      </c>
      <c r="S6" s="47">
        <v>0.25800000000000001</v>
      </c>
      <c r="T6" s="40">
        <f>+P6*(1-S6)+R6</f>
        <v>8793.4159999999993</v>
      </c>
      <c r="U6" s="40">
        <f>+O6*(1-S6)+R6</f>
        <v>8452.0959999999995</v>
      </c>
      <c r="V6" s="48">
        <v>6186</v>
      </c>
      <c r="W6" s="33">
        <v>0</v>
      </c>
      <c r="X6" s="33">
        <v>13</v>
      </c>
      <c r="Y6" s="48">
        <v>445</v>
      </c>
      <c r="Z6" s="48">
        <v>211</v>
      </c>
      <c r="AA6" s="40">
        <f>SUM(V6:Z6)</f>
        <v>6855</v>
      </c>
      <c r="AB6" s="40">
        <f>T6-AA6</f>
        <v>1938.4159999999993</v>
      </c>
      <c r="AC6" s="40">
        <f>+U6-V6-W6-X6-Y6</f>
        <v>1808.0959999999995</v>
      </c>
      <c r="AD6" s="35">
        <f>+AB6/P6</f>
        <v>0.16932354996505933</v>
      </c>
      <c r="AE6" s="35">
        <f>+AC6/O6</f>
        <v>0.16455187477247904</v>
      </c>
      <c r="AF6" s="42">
        <f>CEILING($AF$21*AG6,1)</f>
        <v>1199</v>
      </c>
      <c r="AG6" s="35">
        <v>0.24</v>
      </c>
      <c r="AH6" s="40">
        <f>+AB6*AF6</f>
        <v>2324160.7839999991</v>
      </c>
      <c r="AI6" s="40">
        <f>+AC6*AF6</f>
        <v>2167907.1039999994</v>
      </c>
    </row>
    <row r="7" spans="1:35" s="36" customFormat="1">
      <c r="A7" s="33" t="s">
        <v>2</v>
      </c>
      <c r="B7" s="34" t="s">
        <v>4</v>
      </c>
      <c r="C7" s="37">
        <v>352</v>
      </c>
      <c r="D7" s="38" t="s">
        <v>16</v>
      </c>
      <c r="E7" s="37"/>
      <c r="F7" s="37"/>
      <c r="G7" s="33"/>
      <c r="H7" s="33"/>
      <c r="I7" s="33"/>
      <c r="J7" s="33"/>
      <c r="K7" s="33"/>
      <c r="L7" s="33"/>
      <c r="M7" s="33"/>
      <c r="N7" s="33"/>
      <c r="O7" s="12">
        <v>11712</v>
      </c>
      <c r="P7" s="39">
        <f>O7+Q7</f>
        <v>12416</v>
      </c>
      <c r="Q7" s="39">
        <v>704</v>
      </c>
      <c r="R7" s="39">
        <v>299</v>
      </c>
      <c r="S7" s="47">
        <v>0.25800000000000001</v>
      </c>
      <c r="T7" s="40">
        <f>+P7*(1-S7)+R7</f>
        <v>9511.6720000000005</v>
      </c>
      <c r="U7" s="40">
        <f>+O7*(1-S7)+R7</f>
        <v>8989.3040000000001</v>
      </c>
      <c r="V7" s="48">
        <v>6856</v>
      </c>
      <c r="W7" s="33">
        <v>0</v>
      </c>
      <c r="X7" s="33">
        <v>12</v>
      </c>
      <c r="Y7" s="48">
        <v>445</v>
      </c>
      <c r="Z7" s="48">
        <v>323</v>
      </c>
      <c r="AA7" s="40">
        <f>SUM(V7:Z7)</f>
        <v>7636</v>
      </c>
      <c r="AB7" s="40">
        <f>T7-AA7</f>
        <v>1875.6720000000005</v>
      </c>
      <c r="AC7" s="40">
        <f>+U7-V7-W7-X7-Y7</f>
        <v>1676.3040000000001</v>
      </c>
      <c r="AD7" s="35">
        <f>+AB7/P7</f>
        <v>0.15106894329896911</v>
      </c>
      <c r="AE7" s="35">
        <f>+AC7/O7</f>
        <v>0.14312704918032787</v>
      </c>
      <c r="AF7" s="42">
        <f>CEILING($AF$21*AG7,1)</f>
        <v>1149</v>
      </c>
      <c r="AG7" s="35">
        <v>0.23</v>
      </c>
      <c r="AH7" s="40">
        <f>+AB7*AF7</f>
        <v>2155147.1280000005</v>
      </c>
      <c r="AI7" s="40">
        <f>+AC7*AF7</f>
        <v>1926073.2960000001</v>
      </c>
    </row>
    <row r="8" spans="1:35" s="36" customFormat="1">
      <c r="A8" s="33"/>
      <c r="B8" s="34"/>
      <c r="C8" s="37"/>
      <c r="D8" s="38"/>
      <c r="E8" s="37"/>
      <c r="F8" s="37"/>
      <c r="G8" s="33"/>
      <c r="H8" s="33"/>
      <c r="I8" s="33"/>
      <c r="J8" s="33"/>
      <c r="K8" s="33"/>
      <c r="L8" s="33"/>
      <c r="M8" s="33"/>
      <c r="N8" s="33"/>
      <c r="O8" s="12"/>
      <c r="P8" s="39"/>
      <c r="Q8" s="39"/>
      <c r="R8" s="39"/>
      <c r="S8" s="47"/>
      <c r="T8" s="40"/>
      <c r="U8" s="40"/>
      <c r="V8" s="48"/>
      <c r="W8" s="33"/>
      <c r="X8" s="33"/>
      <c r="Y8" s="48"/>
      <c r="Z8" s="48"/>
      <c r="AA8" s="40"/>
      <c r="AB8" s="40"/>
      <c r="AC8" s="40"/>
      <c r="AD8" s="35"/>
      <c r="AE8" s="35"/>
      <c r="AF8" s="42"/>
      <c r="AG8" s="35"/>
      <c r="AH8" s="40"/>
      <c r="AI8" s="40"/>
    </row>
    <row r="9" spans="1:35" s="36" customFormat="1">
      <c r="A9" s="33" t="s">
        <v>59</v>
      </c>
      <c r="B9" s="34" t="s">
        <v>36</v>
      </c>
      <c r="C9" s="43" t="s">
        <v>37</v>
      </c>
      <c r="D9" s="37">
        <v>352</v>
      </c>
      <c r="E9" s="38" t="s">
        <v>16</v>
      </c>
      <c r="F9" s="37"/>
      <c r="G9" s="38"/>
      <c r="H9" s="33"/>
      <c r="I9" s="33"/>
      <c r="J9" s="33"/>
      <c r="K9" s="33"/>
      <c r="L9" s="33"/>
      <c r="M9" s="33"/>
      <c r="N9" s="33"/>
      <c r="O9" s="12">
        <v>12376</v>
      </c>
      <c r="P9" s="39">
        <f>O9+Q9</f>
        <v>12567</v>
      </c>
      <c r="Q9" s="39">
        <v>191</v>
      </c>
      <c r="R9" s="39">
        <v>299</v>
      </c>
      <c r="S9" s="47">
        <v>0.25800000000000001</v>
      </c>
      <c r="T9" s="40">
        <f>+P9*(1-S9)+R9</f>
        <v>9623.7139999999999</v>
      </c>
      <c r="U9" s="40">
        <f>+O9*(1-S9)+R9</f>
        <v>9481.9920000000002</v>
      </c>
      <c r="V9" s="48">
        <v>6848</v>
      </c>
      <c r="W9" s="33">
        <v>0</v>
      </c>
      <c r="X9" s="41">
        <v>340</v>
      </c>
      <c r="Y9" s="48">
        <v>445</v>
      </c>
      <c r="Z9" s="48">
        <v>106</v>
      </c>
      <c r="AA9" s="40">
        <f>SUM(V9:Z9)</f>
        <v>7739</v>
      </c>
      <c r="AB9" s="40">
        <f>T9-AA9</f>
        <v>1884.7139999999999</v>
      </c>
      <c r="AC9" s="40">
        <f>+U9-V9-W9-X9-Y9</f>
        <v>1848.9920000000002</v>
      </c>
      <c r="AD9" s="35">
        <f>+AB9/P9</f>
        <v>0.14997326330866556</v>
      </c>
      <c r="AE9" s="35">
        <f>+AC9/O9</f>
        <v>0.14940142210730448</v>
      </c>
      <c r="AF9" s="42">
        <f>CEILING($AF$21*AG9,1)</f>
        <v>250</v>
      </c>
      <c r="AG9" s="35">
        <v>0.05</v>
      </c>
      <c r="AH9" s="40">
        <f>+AB9*AF9</f>
        <v>471178.5</v>
      </c>
      <c r="AI9" s="40">
        <f>+AC9*AF9</f>
        <v>462248.00000000006</v>
      </c>
    </row>
    <row r="10" spans="1:35" s="36" customFormat="1">
      <c r="A10" s="33" t="s">
        <v>60</v>
      </c>
      <c r="B10" s="34" t="s">
        <v>89</v>
      </c>
      <c r="C10" s="43" t="s">
        <v>37</v>
      </c>
      <c r="D10" s="37">
        <v>352</v>
      </c>
      <c r="E10" s="38" t="s">
        <v>16</v>
      </c>
      <c r="F10" s="37"/>
      <c r="G10" s="38"/>
      <c r="H10" s="33"/>
      <c r="I10" s="33"/>
      <c r="J10" s="33"/>
      <c r="K10" s="33"/>
      <c r="L10" s="33"/>
      <c r="M10" s="33"/>
      <c r="N10" s="33"/>
      <c r="O10" s="12">
        <v>13100</v>
      </c>
      <c r="P10" s="39">
        <f>O10+Q10</f>
        <v>13429</v>
      </c>
      <c r="Q10" s="39">
        <v>329</v>
      </c>
      <c r="R10" s="39">
        <v>299</v>
      </c>
      <c r="S10" s="47">
        <v>0.25800000000000001</v>
      </c>
      <c r="T10" s="40">
        <f>+P10*(1-S10)+R10</f>
        <v>10263.317999999999</v>
      </c>
      <c r="U10" s="40">
        <f>+O10*(1-S10)+R10</f>
        <v>10019.200000000001</v>
      </c>
      <c r="V10" s="48">
        <v>7379</v>
      </c>
      <c r="W10" s="33">
        <v>0</v>
      </c>
      <c r="X10" s="41">
        <v>340</v>
      </c>
      <c r="Y10" s="48">
        <v>445</v>
      </c>
      <c r="Z10" s="48">
        <v>143</v>
      </c>
      <c r="AA10" s="40">
        <f>SUM(V10:Z10)</f>
        <v>8307</v>
      </c>
      <c r="AB10" s="40">
        <f>T10-AA10</f>
        <v>1956.3179999999993</v>
      </c>
      <c r="AC10" s="40">
        <f>+U10-V10-W10-X10-Y10</f>
        <v>1855.2000000000007</v>
      </c>
      <c r="AD10" s="35">
        <f>+AB10/P10</f>
        <v>0.14567860600193605</v>
      </c>
      <c r="AE10" s="35">
        <f>+AC10/O10</f>
        <v>0.14161832061068708</v>
      </c>
      <c r="AF10" s="42">
        <f>CEILING($AF$21*AG10,1)</f>
        <v>1099</v>
      </c>
      <c r="AG10" s="35">
        <v>0.22</v>
      </c>
      <c r="AH10" s="40">
        <f>+AB10*AF10</f>
        <v>2149993.4819999994</v>
      </c>
      <c r="AI10" s="40">
        <f>+AC10*AF10</f>
        <v>2038864.8000000007</v>
      </c>
    </row>
    <row r="11" spans="1:35" s="36" customFormat="1">
      <c r="A11" s="33" t="s">
        <v>61</v>
      </c>
      <c r="B11" s="34" t="s">
        <v>47</v>
      </c>
      <c r="C11" s="43" t="s">
        <v>37</v>
      </c>
      <c r="D11" s="37">
        <v>352</v>
      </c>
      <c r="E11" s="38" t="s">
        <v>16</v>
      </c>
      <c r="F11" s="37"/>
      <c r="G11" s="38"/>
      <c r="H11" s="33"/>
      <c r="I11" s="33"/>
      <c r="J11" s="33"/>
      <c r="K11" s="33"/>
      <c r="L11" s="33"/>
      <c r="M11" s="33"/>
      <c r="N11" s="33"/>
      <c r="O11" s="12">
        <v>14702</v>
      </c>
      <c r="P11" s="39">
        <f>O11+Q11</f>
        <v>15246</v>
      </c>
      <c r="Q11" s="39">
        <v>544</v>
      </c>
      <c r="R11" s="39">
        <v>299</v>
      </c>
      <c r="S11" s="47">
        <v>0.25800000000000001</v>
      </c>
      <c r="T11" s="40">
        <f>+P11*(1-S11)+R11</f>
        <v>11611.531999999999</v>
      </c>
      <c r="U11" s="40">
        <f>+O11*(1-S11)+R11</f>
        <v>11207.884</v>
      </c>
      <c r="V11" s="48">
        <v>8054</v>
      </c>
      <c r="W11" s="33">
        <v>0</v>
      </c>
      <c r="X11" s="41">
        <v>498</v>
      </c>
      <c r="Y11" s="48">
        <v>445</v>
      </c>
      <c r="Z11" s="48">
        <v>223</v>
      </c>
      <c r="AA11" s="40">
        <f>SUM(V11:Z11)</f>
        <v>9220</v>
      </c>
      <c r="AB11" s="40">
        <f>T11-AA11</f>
        <v>2391.5319999999992</v>
      </c>
      <c r="AC11" s="40">
        <f>+U11-V11-W11-X11-Y11</f>
        <v>2210.884</v>
      </c>
      <c r="AD11" s="35">
        <f>+AB11/P11</f>
        <v>0.15686291486291482</v>
      </c>
      <c r="AE11" s="35">
        <f>+AC11/O11</f>
        <v>0.15037981227043939</v>
      </c>
      <c r="AF11" s="42">
        <f>CEILING($AF$21*AG11,1)</f>
        <v>50</v>
      </c>
      <c r="AG11" s="35">
        <v>0.01</v>
      </c>
      <c r="AH11" s="40">
        <f>+AB11*AF11</f>
        <v>119576.59999999996</v>
      </c>
      <c r="AI11" s="40">
        <f>+AC11*AF11</f>
        <v>110544.2</v>
      </c>
    </row>
    <row r="12" spans="1:35" s="36" customFormat="1">
      <c r="A12" s="33"/>
      <c r="B12" s="34"/>
      <c r="C12" s="37"/>
      <c r="D12" s="38"/>
      <c r="E12" s="43"/>
      <c r="F12" s="37"/>
      <c r="G12" s="33"/>
      <c r="H12" s="33"/>
      <c r="I12" s="33"/>
      <c r="J12" s="33"/>
      <c r="K12" s="33"/>
      <c r="L12" s="33"/>
      <c r="M12" s="33"/>
      <c r="N12" s="33"/>
      <c r="O12" s="12"/>
      <c r="P12" s="39"/>
      <c r="Q12" s="39"/>
      <c r="R12" s="39"/>
      <c r="S12" s="47"/>
      <c r="T12" s="40"/>
      <c r="U12" s="40"/>
      <c r="V12" s="48"/>
      <c r="W12" s="33"/>
      <c r="X12" s="41"/>
      <c r="Y12" s="48"/>
      <c r="Z12" s="48"/>
      <c r="AA12" s="40"/>
      <c r="AB12" s="40"/>
      <c r="AC12" s="40"/>
      <c r="AD12" s="35"/>
      <c r="AE12" s="35"/>
      <c r="AF12" s="42"/>
      <c r="AG12" s="35"/>
      <c r="AH12" s="40"/>
      <c r="AI12" s="40"/>
    </row>
    <row r="13" spans="1:35" s="36" customFormat="1">
      <c r="A13" s="33" t="s">
        <v>62</v>
      </c>
      <c r="B13" s="34" t="s">
        <v>64</v>
      </c>
      <c r="C13" s="43" t="s">
        <v>71</v>
      </c>
      <c r="D13" s="43" t="s">
        <v>37</v>
      </c>
      <c r="E13" s="43" t="s">
        <v>72</v>
      </c>
      <c r="F13" s="33">
        <v>500</v>
      </c>
      <c r="G13" s="37">
        <v>352</v>
      </c>
      <c r="H13" s="34" t="s">
        <v>16</v>
      </c>
      <c r="I13" s="37"/>
      <c r="J13" s="34"/>
      <c r="K13" s="33"/>
      <c r="L13" s="33"/>
      <c r="M13" s="33"/>
      <c r="N13" s="33"/>
      <c r="O13" s="12">
        <v>11627</v>
      </c>
      <c r="P13" s="39">
        <f>O13+Q13</f>
        <v>11927</v>
      </c>
      <c r="Q13" s="39">
        <v>300</v>
      </c>
      <c r="R13" s="39">
        <v>299</v>
      </c>
      <c r="S13" s="47">
        <v>0.25800000000000001</v>
      </c>
      <c r="T13" s="40">
        <f>+P13*(1-S13)+R13</f>
        <v>9148.8340000000007</v>
      </c>
      <c r="U13" s="40">
        <f>+O13*(1-S13)+R13</f>
        <v>8926.2340000000004</v>
      </c>
      <c r="V13" s="48">
        <v>6377</v>
      </c>
      <c r="W13" s="33">
        <v>0</v>
      </c>
      <c r="X13" s="41">
        <v>889</v>
      </c>
      <c r="Y13" s="48">
        <v>445</v>
      </c>
      <c r="Z13" s="48">
        <v>129</v>
      </c>
      <c r="AA13" s="40">
        <f>SUM(V13:Z13)</f>
        <v>7840</v>
      </c>
      <c r="AB13" s="40">
        <f>T13-AA13</f>
        <v>1308.8340000000007</v>
      </c>
      <c r="AC13" s="40">
        <f>+U13-V13-W13-X13-Y13</f>
        <v>1215.2340000000004</v>
      </c>
      <c r="AD13" s="35">
        <f>+AB13/P13</f>
        <v>0.10973706715854789</v>
      </c>
      <c r="AE13" s="35">
        <f>+AC13/O13</f>
        <v>0.10451827642556123</v>
      </c>
      <c r="AF13" s="42">
        <f>CEILING($AF$21*AG13,1)</f>
        <v>50</v>
      </c>
      <c r="AG13" s="35">
        <v>0.01</v>
      </c>
      <c r="AH13" s="40">
        <f>+AB13*AF13</f>
        <v>65441.700000000041</v>
      </c>
      <c r="AI13" s="40">
        <f>+AC13*AF13</f>
        <v>60761.700000000019</v>
      </c>
    </row>
    <row r="14" spans="1:35" s="36" customFormat="1">
      <c r="A14" s="33" t="s">
        <v>63</v>
      </c>
      <c r="B14" s="34" t="s">
        <v>65</v>
      </c>
      <c r="C14" s="43" t="s">
        <v>71</v>
      </c>
      <c r="D14" s="43" t="s">
        <v>37</v>
      </c>
      <c r="E14" s="43" t="s">
        <v>72</v>
      </c>
      <c r="F14" s="33">
        <v>500</v>
      </c>
      <c r="G14" s="37">
        <v>352</v>
      </c>
      <c r="H14" s="34" t="s">
        <v>16</v>
      </c>
      <c r="I14" s="37"/>
      <c r="J14" s="34"/>
      <c r="K14" s="33"/>
      <c r="L14" s="33"/>
      <c r="M14" s="33"/>
      <c r="N14" s="33"/>
      <c r="O14" s="12">
        <v>12649</v>
      </c>
      <c r="P14" s="39">
        <f>O14+Q14</f>
        <v>13118</v>
      </c>
      <c r="Q14" s="39">
        <v>469</v>
      </c>
      <c r="R14" s="39">
        <v>299</v>
      </c>
      <c r="S14" s="47">
        <v>0.25800000000000001</v>
      </c>
      <c r="T14" s="40">
        <f>+P14*(1-S14)+R14</f>
        <v>10032.556</v>
      </c>
      <c r="U14" s="40">
        <f>+O14*(1-S14)+R14</f>
        <v>9684.5579999999991</v>
      </c>
      <c r="V14" s="48">
        <v>7302</v>
      </c>
      <c r="W14" s="33">
        <v>0</v>
      </c>
      <c r="X14" s="41">
        <v>792</v>
      </c>
      <c r="Y14" s="48">
        <v>445</v>
      </c>
      <c r="Z14" s="48">
        <v>152</v>
      </c>
      <c r="AA14" s="40">
        <f>SUM(V14:Z14)</f>
        <v>8691</v>
      </c>
      <c r="AB14" s="40">
        <f>T14-AA14</f>
        <v>1341.5560000000005</v>
      </c>
      <c r="AC14" s="40">
        <f>+U14-V14-W14-X14-Y14</f>
        <v>1145.5579999999991</v>
      </c>
      <c r="AD14" s="35">
        <f>+AB14/P14</f>
        <v>0.10226833358743714</v>
      </c>
      <c r="AE14" s="35">
        <f>+AC14/O14</f>
        <v>9.0565103960787346E-2</v>
      </c>
      <c r="AF14" s="42">
        <f>CEILING($AF$21*AG14,1)</f>
        <v>150</v>
      </c>
      <c r="AG14" s="35">
        <v>0.03</v>
      </c>
      <c r="AH14" s="40">
        <f>+AB14*AF14</f>
        <v>201233.40000000008</v>
      </c>
      <c r="AI14" s="40">
        <f>+AC14*AF14</f>
        <v>171833.69999999987</v>
      </c>
    </row>
    <row r="15" spans="1:35" s="36" customFormat="1">
      <c r="A15" s="34" t="s">
        <v>79</v>
      </c>
      <c r="B15" s="34" t="s">
        <v>88</v>
      </c>
      <c r="C15" s="43" t="s">
        <v>71</v>
      </c>
      <c r="D15" s="43" t="s">
        <v>37</v>
      </c>
      <c r="E15" s="43" t="s">
        <v>72</v>
      </c>
      <c r="F15" s="33">
        <v>500</v>
      </c>
      <c r="G15" s="37">
        <v>352</v>
      </c>
      <c r="H15" s="34" t="s">
        <v>16</v>
      </c>
      <c r="I15" s="37"/>
      <c r="J15" s="34"/>
      <c r="K15" s="33"/>
      <c r="L15" s="33"/>
      <c r="M15" s="33"/>
      <c r="N15" s="33"/>
      <c r="O15" s="12">
        <v>13586</v>
      </c>
      <c r="P15" s="39">
        <f>O15+Q15</f>
        <v>13983</v>
      </c>
      <c r="Q15" s="39">
        <v>397</v>
      </c>
      <c r="R15" s="39">
        <v>299</v>
      </c>
      <c r="S15" s="47">
        <v>0.25800000000000001</v>
      </c>
      <c r="T15" s="40">
        <f>+P15*(1-S15)+R15</f>
        <v>10674.386</v>
      </c>
      <c r="U15" s="40">
        <f>+O15*(1-S15)+R15</f>
        <v>10379.812</v>
      </c>
      <c r="V15" s="48">
        <v>7833</v>
      </c>
      <c r="W15" s="33">
        <v>0</v>
      </c>
      <c r="X15" s="41">
        <v>680</v>
      </c>
      <c r="Y15" s="48">
        <v>445</v>
      </c>
      <c r="Z15" s="48">
        <v>190</v>
      </c>
      <c r="AA15" s="40">
        <f>SUM(V15:Z15)</f>
        <v>9148</v>
      </c>
      <c r="AB15" s="40">
        <f>T15-AA15</f>
        <v>1526.3860000000004</v>
      </c>
      <c r="AC15" s="40">
        <f>+U15-V15-W15-X15-Y15</f>
        <v>1421.8119999999999</v>
      </c>
      <c r="AD15" s="35">
        <f>+AB15/P15</f>
        <v>0.10916012300650793</v>
      </c>
      <c r="AE15" s="35">
        <f>+AC15/O15</f>
        <v>0.10465273075224495</v>
      </c>
      <c r="AF15" s="42">
        <f>CEILING($AF$21*AG15,1)</f>
        <v>849</v>
      </c>
      <c r="AG15" s="35">
        <v>0.17</v>
      </c>
      <c r="AH15" s="40">
        <f>+AB15*AF15</f>
        <v>1295901.7140000004</v>
      </c>
      <c r="AI15" s="40">
        <f>+AC15*AF15</f>
        <v>1207118.3879999998</v>
      </c>
    </row>
    <row r="16" spans="1:35" s="36" customFormat="1">
      <c r="A16" s="34"/>
      <c r="B16" s="34"/>
      <c r="C16" s="43"/>
      <c r="D16" s="43"/>
      <c r="E16" s="43"/>
      <c r="F16" s="37"/>
      <c r="G16" s="34"/>
      <c r="H16" s="33"/>
      <c r="I16" s="33"/>
      <c r="J16" s="33"/>
      <c r="K16" s="33"/>
      <c r="L16" s="33"/>
      <c r="M16" s="33"/>
      <c r="N16" s="33"/>
      <c r="O16" s="12"/>
      <c r="P16" s="39"/>
      <c r="Q16" s="39"/>
      <c r="R16" s="39"/>
      <c r="S16" s="47"/>
      <c r="T16" s="40"/>
      <c r="U16" s="40"/>
      <c r="V16" s="48"/>
      <c r="W16" s="33"/>
      <c r="X16" s="41"/>
      <c r="Y16" s="48"/>
      <c r="Z16" s="48"/>
      <c r="AA16" s="40"/>
      <c r="AB16" s="40"/>
      <c r="AC16" s="40"/>
      <c r="AD16" s="35"/>
      <c r="AE16" s="35"/>
      <c r="AF16" s="42"/>
      <c r="AG16" s="35"/>
      <c r="AH16" s="40"/>
      <c r="AI16" s="40"/>
    </row>
    <row r="17" spans="1:35" s="36" customFormat="1">
      <c r="A17" s="34" t="s">
        <v>84</v>
      </c>
      <c r="B17" s="34" t="s">
        <v>86</v>
      </c>
      <c r="C17" s="43" t="s">
        <v>71</v>
      </c>
      <c r="D17" s="43" t="s">
        <v>72</v>
      </c>
      <c r="E17" s="37">
        <v>352</v>
      </c>
      <c r="F17" s="34" t="s">
        <v>16</v>
      </c>
      <c r="G17" s="34"/>
      <c r="H17" s="33"/>
      <c r="I17" s="33"/>
      <c r="J17" s="33"/>
      <c r="K17" s="33"/>
      <c r="L17" s="33"/>
      <c r="M17" s="33"/>
      <c r="N17" s="33"/>
      <c r="O17" s="12">
        <v>12708</v>
      </c>
      <c r="P17" s="39">
        <f>O17+Q17</f>
        <v>13704</v>
      </c>
      <c r="Q17" s="39">
        <v>996</v>
      </c>
      <c r="R17" s="39">
        <v>299</v>
      </c>
      <c r="S17" s="47">
        <v>0.25800000000000001</v>
      </c>
      <c r="T17" s="40">
        <f>+P17*(1-S17)+R17</f>
        <v>10467.368</v>
      </c>
      <c r="U17" s="40">
        <f>+O17*(1-S17)+R17</f>
        <v>9728.3359999999993</v>
      </c>
      <c r="V17" s="48">
        <v>8021</v>
      </c>
      <c r="W17" s="33">
        <v>0</v>
      </c>
      <c r="X17" s="41">
        <v>585</v>
      </c>
      <c r="Y17" s="48">
        <v>445</v>
      </c>
      <c r="Z17" s="48">
        <v>398</v>
      </c>
      <c r="AA17" s="40">
        <f>SUM(V17:Z17)</f>
        <v>9449</v>
      </c>
      <c r="AB17" s="40">
        <f>T17-AA17</f>
        <v>1018.3680000000004</v>
      </c>
      <c r="AC17" s="40">
        <f>+U17-V17-W17-X17-Y17</f>
        <v>677.33599999999933</v>
      </c>
      <c r="AD17" s="35">
        <f>+AB17/P17</f>
        <v>7.4311733800350291E-2</v>
      </c>
      <c r="AE17" s="35">
        <f>+AC17/O17</f>
        <v>5.3299968523764507E-2</v>
      </c>
      <c r="AF17" s="42">
        <f>CEILING($AF$21*AG17,1)</f>
        <v>50</v>
      </c>
      <c r="AG17" s="35">
        <v>0.01</v>
      </c>
      <c r="AH17" s="40">
        <f>+AB17*AF17</f>
        <v>50918.400000000023</v>
      </c>
      <c r="AI17" s="40">
        <f>+AC17*AF17</f>
        <v>33866.799999999967</v>
      </c>
    </row>
    <row r="18" spans="1:35" s="36" customFormat="1">
      <c r="A18" s="34" t="s">
        <v>85</v>
      </c>
      <c r="B18" s="34" t="s">
        <v>87</v>
      </c>
      <c r="C18" s="43" t="s">
        <v>71</v>
      </c>
      <c r="D18" s="43" t="s">
        <v>72</v>
      </c>
      <c r="E18" s="37">
        <v>352</v>
      </c>
      <c r="F18" s="34" t="s">
        <v>16</v>
      </c>
      <c r="G18" s="34"/>
      <c r="H18" s="33"/>
      <c r="I18" s="33"/>
      <c r="J18" s="33"/>
      <c r="K18" s="33"/>
      <c r="L18" s="33"/>
      <c r="M18" s="33"/>
      <c r="N18" s="33"/>
      <c r="O18" s="12">
        <v>13645</v>
      </c>
      <c r="P18" s="39">
        <f>O18+Q18</f>
        <v>14803</v>
      </c>
      <c r="Q18" s="39">
        <v>1158</v>
      </c>
      <c r="R18" s="39">
        <v>299</v>
      </c>
      <c r="S18" s="47">
        <v>0.25800000000000001</v>
      </c>
      <c r="T18" s="40">
        <f>+P18*(1-S18)+R18</f>
        <v>11282.825999999999</v>
      </c>
      <c r="U18" s="40">
        <f>+O18*(1-S18)+R18</f>
        <v>10423.59</v>
      </c>
      <c r="V18" s="48">
        <v>8285</v>
      </c>
      <c r="W18" s="33">
        <v>0</v>
      </c>
      <c r="X18" s="41">
        <v>530</v>
      </c>
      <c r="Y18" s="48">
        <v>445</v>
      </c>
      <c r="Z18" s="48">
        <v>428</v>
      </c>
      <c r="AA18" s="40">
        <f>SUM(V18:Z18)</f>
        <v>9688</v>
      </c>
      <c r="AB18" s="40">
        <f>T18-AA18</f>
        <v>1594.8259999999991</v>
      </c>
      <c r="AC18" s="40">
        <f>+U18-V18-W18-X18-Y18</f>
        <v>1163.5900000000001</v>
      </c>
      <c r="AD18" s="35">
        <f>+AB18/P18</f>
        <v>0.10773667499831109</v>
      </c>
      <c r="AE18" s="35">
        <f>+AC18/O18</f>
        <v>8.5275925247343357E-2</v>
      </c>
      <c r="AF18" s="42">
        <f>CEILING($AF$21*AG18,1)</f>
        <v>50</v>
      </c>
      <c r="AG18" s="35">
        <v>0.01</v>
      </c>
      <c r="AH18" s="40">
        <f>+AB18*AF18</f>
        <v>79741.299999999959</v>
      </c>
      <c r="AI18" s="40">
        <f>+AC18*AF18</f>
        <v>58179.500000000007</v>
      </c>
    </row>
    <row r="19" spans="1:35" s="36" customForma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12"/>
      <c r="P19" s="33"/>
      <c r="Q19" s="33"/>
      <c r="R19" s="33"/>
      <c r="S19" s="11"/>
      <c r="T19" s="40"/>
      <c r="U19" s="40"/>
      <c r="V19" s="33"/>
      <c r="W19" s="33"/>
      <c r="X19" s="33"/>
      <c r="Y19" s="33"/>
      <c r="Z19" s="33"/>
      <c r="AA19" s="40"/>
      <c r="AB19" s="40"/>
      <c r="AC19" s="40"/>
      <c r="AD19" s="35"/>
      <c r="AE19" s="35"/>
      <c r="AF19" s="42"/>
      <c r="AG19" s="35"/>
      <c r="AH19" s="40"/>
      <c r="AI19" s="40"/>
    </row>
    <row r="20" spans="1:3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9"/>
      <c r="Q20" s="9"/>
      <c r="R20" s="10"/>
      <c r="S20" s="10"/>
      <c r="T20" s="9"/>
      <c r="U20" s="9"/>
      <c r="V20" s="9"/>
      <c r="W20" s="9"/>
      <c r="X20" s="9"/>
      <c r="Y20" s="9"/>
    </row>
    <row r="21" spans="1:35" s="17" customFormat="1" ht="20.100000000000001" customHeight="1">
      <c r="A21" s="154" t="s">
        <v>8</v>
      </c>
      <c r="B21" s="155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51">
        <f>SUMPRODUCT(O5:O20,$AG$5:$AG$20)</f>
        <v>12236.350000000002</v>
      </c>
      <c r="P21" s="51">
        <f>SUMPRODUCT(P5:P20,$AG$5:$AG$20)</f>
        <v>12711.960000000005</v>
      </c>
      <c r="Q21" s="51">
        <f>SUMPRODUCT(Q5:Q20,$AG$5:$AG$20)</f>
        <v>475.60999999999996</v>
      </c>
      <c r="R21" s="51">
        <f>SUMPRODUCT(R5:R20,$AG$5:$AG$20)</f>
        <v>299</v>
      </c>
      <c r="S21" s="53">
        <f>SUMPRODUCT(S5:S20,$AG$5:$AG$20)</f>
        <v>0.25800000000000006</v>
      </c>
      <c r="T21" s="24">
        <f>SUMPRODUCT(T5:T19,AG5:AG19)</f>
        <v>9731.2743199999986</v>
      </c>
      <c r="U21" s="24">
        <f>SUMPRODUCT(U5:U19,AG5:AG19)</f>
        <v>9378.3716999999979</v>
      </c>
      <c r="V21" s="55">
        <f>SUMPRODUCT(V5:V20,$AG$5:$AG$20)</f>
        <v>6985.5000000000027</v>
      </c>
      <c r="W21" s="55">
        <f>SUMPRODUCT(W5:W20,$AG$5:$AG$20)</f>
        <v>0</v>
      </c>
      <c r="X21" s="59">
        <f>SUMPRODUCT(X5:X20,$AG$5:$AG$20)</f>
        <v>265.14000000000004</v>
      </c>
      <c r="Y21" s="59">
        <f>SUMPRODUCT(Y5:Y20,$AG$5:$AG$20)</f>
        <v>445</v>
      </c>
      <c r="Z21" s="54">
        <f>SUMPRODUCT(Z5:Z20,$AG$5:$AG$20)</f>
        <v>215.61</v>
      </c>
      <c r="AA21" s="24">
        <f>V21+X21+Y21+W21+Z21</f>
        <v>7911.2500000000027</v>
      </c>
      <c r="AB21" s="24">
        <f>T21-AA21</f>
        <v>1820.0243199999959</v>
      </c>
      <c r="AC21" s="24">
        <f>+U21-V21-W21-X21-Y21</f>
        <v>1682.7316999999953</v>
      </c>
      <c r="AD21" s="23">
        <f>+AB21/P21</f>
        <v>0.14317416983690912</v>
      </c>
      <c r="AE21" s="23">
        <f>AC21/O21</f>
        <v>0.13751908861711171</v>
      </c>
      <c r="AF21" s="60">
        <v>4994</v>
      </c>
      <c r="AG21" s="58">
        <f>SUM(AG5:AG19)</f>
        <v>1</v>
      </c>
      <c r="AH21" s="24">
        <f>+AB21*AF21</f>
        <v>9089201.45407998</v>
      </c>
      <c r="AI21" s="24">
        <f>+AC21*AF21</f>
        <v>8403562.1097999755</v>
      </c>
    </row>
    <row r="22" spans="1:35" ht="18" customHeight="1"/>
    <row r="23" spans="1:35" s="31" customFormat="1" ht="18" customHeight="1">
      <c r="A23" s="50" t="s">
        <v>92</v>
      </c>
      <c r="B23" s="25"/>
      <c r="C23" s="25"/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6"/>
      <c r="Q23" s="26"/>
      <c r="R23" s="26"/>
      <c r="S23" s="27"/>
      <c r="T23" s="27"/>
      <c r="U23" s="27"/>
      <c r="V23" s="27"/>
      <c r="W23" s="27"/>
      <c r="X23" s="27"/>
      <c r="Y23" s="28"/>
      <c r="Z23" s="28"/>
      <c r="AA23" s="29"/>
      <c r="AB23" s="30"/>
    </row>
    <row r="24" spans="1:35" s="31" customFormat="1" ht="18" customHeight="1">
      <c r="A24" s="49" t="s">
        <v>95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6"/>
      <c r="R24" s="26"/>
      <c r="S24" s="27"/>
      <c r="T24" s="27"/>
      <c r="U24" s="27"/>
      <c r="V24" s="27"/>
      <c r="W24" s="27"/>
      <c r="X24" s="27"/>
      <c r="Y24" s="28"/>
      <c r="Z24" s="28"/>
      <c r="AA24" s="29"/>
      <c r="AB24" s="30"/>
    </row>
    <row r="25" spans="1:35" s="31" customFormat="1" ht="18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6"/>
      <c r="Q25" s="26"/>
      <c r="R25" s="26"/>
      <c r="S25" s="27"/>
      <c r="T25" s="27"/>
      <c r="U25" s="27"/>
      <c r="V25" s="27"/>
      <c r="W25" s="27"/>
      <c r="X25" s="27"/>
      <c r="Y25" s="28"/>
      <c r="Z25" s="28"/>
      <c r="AA25" s="29"/>
      <c r="AB25" s="30"/>
    </row>
    <row r="26" spans="1:35" s="22" customFormat="1" ht="36">
      <c r="A26" s="18" t="s">
        <v>5</v>
      </c>
      <c r="B26" s="18" t="s">
        <v>6</v>
      </c>
      <c r="C26" s="153" t="s">
        <v>7</v>
      </c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9" t="s">
        <v>9</v>
      </c>
      <c r="P26" s="19" t="s">
        <v>14</v>
      </c>
      <c r="Q26" s="19" t="s">
        <v>82</v>
      </c>
      <c r="R26" s="20" t="s">
        <v>54</v>
      </c>
      <c r="S26" s="20" t="s">
        <v>55</v>
      </c>
      <c r="T26" s="21" t="s">
        <v>12</v>
      </c>
      <c r="U26" s="21" t="s">
        <v>13</v>
      </c>
      <c r="V26" s="19" t="s">
        <v>21</v>
      </c>
      <c r="W26" s="19" t="s">
        <v>56</v>
      </c>
      <c r="X26" s="19" t="s">
        <v>91</v>
      </c>
      <c r="Y26" s="19" t="s">
        <v>57</v>
      </c>
      <c r="Z26" s="19" t="s">
        <v>10</v>
      </c>
      <c r="AA26" s="21" t="s">
        <v>58</v>
      </c>
      <c r="AB26" s="21" t="s">
        <v>23</v>
      </c>
      <c r="AC26" s="21" t="s">
        <v>22</v>
      </c>
      <c r="AD26" s="21" t="s">
        <v>24</v>
      </c>
      <c r="AE26" s="21" t="s">
        <v>25</v>
      </c>
      <c r="AF26" s="19" t="s">
        <v>94</v>
      </c>
      <c r="AG26" s="21" t="s">
        <v>11</v>
      </c>
      <c r="AH26" s="21" t="s">
        <v>26</v>
      </c>
      <c r="AI26" s="21" t="s">
        <v>27</v>
      </c>
    </row>
    <row r="27" spans="1:35" s="36" customFormat="1">
      <c r="A27" s="33" t="s">
        <v>17</v>
      </c>
      <c r="B27" s="34" t="s">
        <v>28</v>
      </c>
      <c r="C27" s="43" t="s">
        <v>83</v>
      </c>
      <c r="D27" s="38">
        <v>0</v>
      </c>
      <c r="E27" s="38" t="s">
        <v>16</v>
      </c>
      <c r="F27" s="37"/>
      <c r="G27" s="33"/>
      <c r="H27" s="33"/>
      <c r="I27" s="33"/>
      <c r="J27" s="33"/>
      <c r="K27" s="33"/>
      <c r="L27" s="33"/>
      <c r="M27" s="33"/>
      <c r="N27" s="33"/>
      <c r="O27" s="12" t="e">
        <f>#REF!</f>
        <v>#REF!</v>
      </c>
      <c r="P27" s="39" t="e">
        <f>O27+Q27</f>
        <v>#REF!</v>
      </c>
      <c r="Q27" s="48">
        <v>491</v>
      </c>
      <c r="R27" s="39">
        <v>314.37</v>
      </c>
      <c r="S27" s="47">
        <v>0.245</v>
      </c>
      <c r="T27" s="44" t="e">
        <f>+P27*(1-S27)+R27</f>
        <v>#REF!</v>
      </c>
      <c r="U27" s="44" t="e">
        <f>+O27*(1-S27)+R27</f>
        <v>#REF!</v>
      </c>
      <c r="V27" s="41">
        <v>5343</v>
      </c>
      <c r="W27" s="33">
        <v>0</v>
      </c>
      <c r="X27" s="33">
        <v>0</v>
      </c>
      <c r="Y27" s="48">
        <v>445</v>
      </c>
      <c r="Z27" s="41">
        <v>264</v>
      </c>
      <c r="AA27" s="44">
        <f>SUM(V27:Z27)</f>
        <v>6052</v>
      </c>
      <c r="AB27" s="44" t="e">
        <f>T27-AA27</f>
        <v>#REF!</v>
      </c>
      <c r="AC27" s="44" t="e">
        <f>+U27-V27-W27-X27-Y27</f>
        <v>#REF!</v>
      </c>
      <c r="AD27" s="35" t="e">
        <f>+AB27/P27</f>
        <v>#REF!</v>
      </c>
      <c r="AE27" s="35" t="e">
        <f>+AC27/O27</f>
        <v>#REF!</v>
      </c>
      <c r="AF27" s="42">
        <f>CEILING(AG27*$AF$54,1)</f>
        <v>1</v>
      </c>
      <c r="AG27" s="35">
        <v>1E-4</v>
      </c>
      <c r="AH27" s="40" t="e">
        <f>+AB27*AF27</f>
        <v>#REF!</v>
      </c>
      <c r="AI27" s="40" t="e">
        <f>+AC27*AF27</f>
        <v>#REF!</v>
      </c>
    </row>
    <row r="28" spans="1:35" s="36" customFormat="1">
      <c r="A28" s="33" t="s">
        <v>18</v>
      </c>
      <c r="B28" s="34" t="s">
        <v>15</v>
      </c>
      <c r="C28" s="43" t="s">
        <v>83</v>
      </c>
      <c r="D28" s="38">
        <v>0</v>
      </c>
      <c r="E28" s="38" t="s">
        <v>16</v>
      </c>
      <c r="F28" s="37"/>
      <c r="G28" s="33"/>
      <c r="H28" s="33"/>
      <c r="I28" s="33"/>
      <c r="J28" s="33"/>
      <c r="K28" s="33"/>
      <c r="L28" s="33"/>
      <c r="M28" s="33"/>
      <c r="N28" s="33"/>
      <c r="O28" s="12" t="e">
        <f>#REF!</f>
        <v>#REF!</v>
      </c>
      <c r="P28" s="39" t="e">
        <f>O28+Q28</f>
        <v>#REF!</v>
      </c>
      <c r="Q28" s="48">
        <v>460</v>
      </c>
      <c r="R28" s="39">
        <v>314.37</v>
      </c>
      <c r="S28" s="47">
        <v>0.245</v>
      </c>
      <c r="T28" s="44" t="e">
        <f>+P28*(1-S28)+R28</f>
        <v>#REF!</v>
      </c>
      <c r="U28" s="44" t="e">
        <f>+O28*(1-S28)+R28</f>
        <v>#REF!</v>
      </c>
      <c r="V28" s="41">
        <v>6565</v>
      </c>
      <c r="W28" s="33">
        <v>0</v>
      </c>
      <c r="X28" s="33">
        <v>13</v>
      </c>
      <c r="Y28" s="48">
        <v>445</v>
      </c>
      <c r="Z28" s="41">
        <v>211</v>
      </c>
      <c r="AA28" s="44">
        <f>SUM(V28:Z28)</f>
        <v>7234</v>
      </c>
      <c r="AB28" s="44" t="e">
        <f>T28-AA28</f>
        <v>#REF!</v>
      </c>
      <c r="AC28" s="44" t="e">
        <f>+U28-V28-W28-X28-Y28</f>
        <v>#REF!</v>
      </c>
      <c r="AD28" s="35" t="e">
        <f>+AB28/P28</f>
        <v>#REF!</v>
      </c>
      <c r="AE28" s="35" t="e">
        <f>+AC28/O28</f>
        <v>#REF!</v>
      </c>
      <c r="AF28" s="42">
        <f>CEILING(AG28*$AF$54,1)</f>
        <v>999</v>
      </c>
      <c r="AG28" s="35">
        <v>0.2</v>
      </c>
      <c r="AH28" s="40" t="e">
        <f>+AB28*AF28</f>
        <v>#REF!</v>
      </c>
      <c r="AI28" s="40" t="e">
        <f>+AC28*AF28</f>
        <v>#REF!</v>
      </c>
    </row>
    <row r="29" spans="1:35" s="36" customFormat="1">
      <c r="A29" s="33" t="s">
        <v>19</v>
      </c>
      <c r="B29" s="34" t="s">
        <v>30</v>
      </c>
      <c r="C29" s="43" t="s">
        <v>83</v>
      </c>
      <c r="D29" s="38">
        <v>0</v>
      </c>
      <c r="E29" s="38" t="s">
        <v>16</v>
      </c>
      <c r="F29" s="37"/>
      <c r="G29" s="33"/>
      <c r="H29" s="33"/>
      <c r="I29" s="33"/>
      <c r="J29" s="33"/>
      <c r="K29" s="33"/>
      <c r="L29" s="33"/>
      <c r="M29" s="33"/>
      <c r="N29" s="33"/>
      <c r="O29" s="12" t="e">
        <f>#REF!</f>
        <v>#REF!</v>
      </c>
      <c r="P29" s="39" t="e">
        <f>O29+Q29</f>
        <v>#REF!</v>
      </c>
      <c r="Q29" s="48">
        <v>704</v>
      </c>
      <c r="R29" s="39">
        <v>314.37</v>
      </c>
      <c r="S29" s="47">
        <v>0.245</v>
      </c>
      <c r="T29" s="44" t="e">
        <f>+P29*(1-S29)+R29</f>
        <v>#REF!</v>
      </c>
      <c r="U29" s="44" t="e">
        <f>+O29*(1-S29)+R29</f>
        <v>#REF!</v>
      </c>
      <c r="V29" s="41">
        <v>7183</v>
      </c>
      <c r="W29" s="33">
        <v>0</v>
      </c>
      <c r="X29" s="33">
        <v>12</v>
      </c>
      <c r="Y29" s="48">
        <v>445</v>
      </c>
      <c r="Z29" s="41">
        <v>323</v>
      </c>
      <c r="AA29" s="44">
        <f>SUM(V29:Z29)</f>
        <v>7963</v>
      </c>
      <c r="AB29" s="44" t="e">
        <f>T29-AA29</f>
        <v>#REF!</v>
      </c>
      <c r="AC29" s="44" t="e">
        <f>+U29-V29-W29-X29-Y29</f>
        <v>#REF!</v>
      </c>
      <c r="AD29" s="35" t="e">
        <f>+AB29/P29</f>
        <v>#REF!</v>
      </c>
      <c r="AE29" s="35" t="e">
        <f>+AC29/O29</f>
        <v>#REF!</v>
      </c>
      <c r="AF29" s="42">
        <f>CEILING(AG29*$AF$54,1)</f>
        <v>750</v>
      </c>
      <c r="AG29" s="35">
        <v>0.15</v>
      </c>
      <c r="AH29" s="40" t="e">
        <f>+AB29*AF29</f>
        <v>#REF!</v>
      </c>
      <c r="AI29" s="40" t="e">
        <f>+AC29*AF29</f>
        <v>#REF!</v>
      </c>
    </row>
    <row r="30" spans="1:35" s="36" customFormat="1">
      <c r="A30" s="33" t="s">
        <v>20</v>
      </c>
      <c r="B30" s="34" t="s">
        <v>29</v>
      </c>
      <c r="C30" s="43" t="s">
        <v>83</v>
      </c>
      <c r="D30" s="37">
        <v>0</v>
      </c>
      <c r="E30" s="38" t="s">
        <v>16</v>
      </c>
      <c r="F30" s="37"/>
      <c r="G30" s="33"/>
      <c r="H30" s="33"/>
      <c r="I30" s="33"/>
      <c r="J30" s="33"/>
      <c r="K30" s="33"/>
      <c r="L30" s="33"/>
      <c r="M30" s="33"/>
      <c r="N30" s="33"/>
      <c r="O30" s="12" t="e">
        <f>#REF!</f>
        <v>#REF!</v>
      </c>
      <c r="P30" s="39" t="e">
        <f>O30+Q30</f>
        <v>#REF!</v>
      </c>
      <c r="Q30" s="48">
        <v>544</v>
      </c>
      <c r="R30" s="39">
        <v>314.37</v>
      </c>
      <c r="S30" s="47">
        <v>0.245</v>
      </c>
      <c r="T30" s="44" t="e">
        <f>+P30*(1-S30)+R30</f>
        <v>#REF!</v>
      </c>
      <c r="U30" s="44" t="e">
        <f>+O30*(1-S30)+R30</f>
        <v>#REF!</v>
      </c>
      <c r="V30" s="41">
        <v>7882</v>
      </c>
      <c r="W30" s="33">
        <v>0</v>
      </c>
      <c r="X30" s="33">
        <v>0</v>
      </c>
      <c r="Y30" s="48">
        <v>445</v>
      </c>
      <c r="Z30" s="41">
        <v>223</v>
      </c>
      <c r="AA30" s="44">
        <f>SUM(V30:Z30)</f>
        <v>8550</v>
      </c>
      <c r="AB30" s="44" t="e">
        <f>T30-AA30</f>
        <v>#REF!</v>
      </c>
      <c r="AC30" s="44" t="e">
        <f>+U30-V30-W30-X30-Y30</f>
        <v>#REF!</v>
      </c>
      <c r="AD30" s="35" t="e">
        <f>+AB30/P30</f>
        <v>#REF!</v>
      </c>
      <c r="AE30" s="35" t="e">
        <f>+AC30/O30</f>
        <v>#REF!</v>
      </c>
      <c r="AF30" s="42">
        <f>CEILING(AG30*$AF$54,1)</f>
        <v>47</v>
      </c>
      <c r="AG30" s="35">
        <v>9.4000000000000004E-3</v>
      </c>
      <c r="AH30" s="40" t="e">
        <f>+AB30*AF30</f>
        <v>#REF!</v>
      </c>
      <c r="AI30" s="40" t="e">
        <f>+AC30*AF30</f>
        <v>#REF!</v>
      </c>
    </row>
    <row r="31" spans="1:35" s="36" customFormat="1">
      <c r="A31" s="33"/>
      <c r="B31" s="34"/>
      <c r="C31" s="37"/>
      <c r="D31" s="37"/>
      <c r="E31" s="37"/>
      <c r="F31" s="37"/>
      <c r="G31" s="33"/>
      <c r="H31" s="33"/>
      <c r="I31" s="33"/>
      <c r="J31" s="33"/>
      <c r="K31" s="33"/>
      <c r="L31" s="33"/>
      <c r="M31" s="33"/>
      <c r="N31" s="33"/>
      <c r="O31" s="12"/>
      <c r="P31" s="39"/>
      <c r="Q31" s="48"/>
      <c r="R31" s="39"/>
      <c r="S31" s="47"/>
      <c r="T31" s="44"/>
      <c r="U31" s="44"/>
      <c r="V31" s="41"/>
      <c r="W31" s="33"/>
      <c r="X31" s="33"/>
      <c r="Y31" s="48"/>
      <c r="Z31" s="41"/>
      <c r="AA31" s="44"/>
      <c r="AB31" s="44"/>
      <c r="AC31" s="44"/>
      <c r="AD31" s="35"/>
      <c r="AE31" s="35"/>
      <c r="AF31" s="42"/>
      <c r="AG31" s="35"/>
      <c r="AH31" s="40"/>
      <c r="AI31" s="40"/>
    </row>
    <row r="32" spans="1:35" s="36" customFormat="1">
      <c r="A32" s="33" t="s">
        <v>31</v>
      </c>
      <c r="B32" s="34" t="s">
        <v>35</v>
      </c>
      <c r="C32" s="43" t="s">
        <v>37</v>
      </c>
      <c r="D32" s="61">
        <v>0</v>
      </c>
      <c r="E32" s="38" t="s">
        <v>16</v>
      </c>
      <c r="F32" s="37"/>
      <c r="G32" s="33"/>
      <c r="H32" s="33"/>
      <c r="I32" s="33"/>
      <c r="J32" s="33"/>
      <c r="K32" s="33"/>
      <c r="L32" s="33"/>
      <c r="M32" s="33"/>
      <c r="N32" s="33"/>
      <c r="O32" s="12" t="e">
        <f>#REF!</f>
        <v>#REF!</v>
      </c>
      <c r="P32" s="39" t="e">
        <f>O32+Q32</f>
        <v>#REF!</v>
      </c>
      <c r="Q32" s="48">
        <v>191</v>
      </c>
      <c r="R32" s="39">
        <v>314.37</v>
      </c>
      <c r="S32" s="47">
        <v>0.245</v>
      </c>
      <c r="T32" s="40" t="e">
        <f>+P32*(1-S32)+R32</f>
        <v>#REF!</v>
      </c>
      <c r="U32" s="40" t="e">
        <f>+O32*(1-S32)+R32</f>
        <v>#REF!</v>
      </c>
      <c r="V32" s="41">
        <v>5569</v>
      </c>
      <c r="W32" s="33">
        <v>0</v>
      </c>
      <c r="X32" s="41">
        <v>364</v>
      </c>
      <c r="Y32" s="48">
        <v>445</v>
      </c>
      <c r="Z32" s="41">
        <v>106</v>
      </c>
      <c r="AA32" s="44">
        <f>SUM(V32:Z32)</f>
        <v>6484</v>
      </c>
      <c r="AB32" s="44" t="e">
        <f>T32-AA32</f>
        <v>#REF!</v>
      </c>
      <c r="AC32" s="44" t="e">
        <f>+U32-V32-W32-X32-Y32</f>
        <v>#REF!</v>
      </c>
      <c r="AD32" s="35" t="e">
        <f>+AB32/P32</f>
        <v>#REF!</v>
      </c>
      <c r="AE32" s="35" t="e">
        <f>+AC32/O32</f>
        <v>#REF!</v>
      </c>
      <c r="AF32" s="42">
        <f>CEILING(AG32*$AF$54,1)</f>
        <v>1</v>
      </c>
      <c r="AG32" s="35">
        <v>1E-4</v>
      </c>
      <c r="AH32" s="40" t="e">
        <f>+AB32*AF32</f>
        <v>#REF!</v>
      </c>
      <c r="AI32" s="40" t="e">
        <f>+AC32*AF32</f>
        <v>#REF!</v>
      </c>
    </row>
    <row r="33" spans="1:35" s="36" customFormat="1">
      <c r="A33" s="33" t="s">
        <v>32</v>
      </c>
      <c r="B33" s="34" t="s">
        <v>46</v>
      </c>
      <c r="C33" s="43" t="s">
        <v>37</v>
      </c>
      <c r="D33" s="61">
        <v>0</v>
      </c>
      <c r="E33" s="38" t="s">
        <v>16</v>
      </c>
      <c r="F33" s="37"/>
      <c r="G33" s="33"/>
      <c r="H33" s="33"/>
      <c r="I33" s="33"/>
      <c r="J33" s="33"/>
      <c r="K33" s="33"/>
      <c r="L33" s="33"/>
      <c r="M33" s="33"/>
      <c r="N33" s="33"/>
      <c r="O33" s="12" t="e">
        <f>#REF!</f>
        <v>#REF!</v>
      </c>
      <c r="P33" s="39" t="e">
        <f>O33+Q33</f>
        <v>#REF!</v>
      </c>
      <c r="Q33" s="48">
        <v>191</v>
      </c>
      <c r="R33" s="39">
        <v>314.37</v>
      </c>
      <c r="S33" s="47">
        <v>0.245</v>
      </c>
      <c r="T33" s="40" t="e">
        <f>+P33*(1-S33)+R33</f>
        <v>#REF!</v>
      </c>
      <c r="U33" s="40" t="e">
        <f>+O33*(1-S33)+R33</f>
        <v>#REF!</v>
      </c>
      <c r="V33" s="41">
        <v>6989</v>
      </c>
      <c r="W33" s="33">
        <v>0</v>
      </c>
      <c r="X33" s="41">
        <v>340</v>
      </c>
      <c r="Y33" s="48">
        <v>445</v>
      </c>
      <c r="Z33" s="41">
        <v>106</v>
      </c>
      <c r="AA33" s="44">
        <f>SUM(V33:Z33)</f>
        <v>7880</v>
      </c>
      <c r="AB33" s="44" t="e">
        <f>T33-AA33</f>
        <v>#REF!</v>
      </c>
      <c r="AC33" s="44" t="e">
        <f>+U33-V33-W33-X33-Y33</f>
        <v>#REF!</v>
      </c>
      <c r="AD33" s="35" t="e">
        <f>+AB33/P33</f>
        <v>#REF!</v>
      </c>
      <c r="AE33" s="35" t="e">
        <f>+AC33/O33</f>
        <v>#REF!</v>
      </c>
      <c r="AF33" s="42">
        <f>CEILING(AG33*$AF$54,1)</f>
        <v>450</v>
      </c>
      <c r="AG33" s="35">
        <v>0.09</v>
      </c>
      <c r="AH33" s="40" t="e">
        <f>+AB33*AF33</f>
        <v>#REF!</v>
      </c>
      <c r="AI33" s="40" t="e">
        <f>+AC33*AF33</f>
        <v>#REF!</v>
      </c>
    </row>
    <row r="34" spans="1:35" s="36" customFormat="1">
      <c r="A34" s="33" t="s">
        <v>33</v>
      </c>
      <c r="B34" s="34" t="s">
        <v>45</v>
      </c>
      <c r="C34" s="43" t="s">
        <v>37</v>
      </c>
      <c r="D34" s="61">
        <v>0</v>
      </c>
      <c r="E34" s="38" t="s">
        <v>16</v>
      </c>
      <c r="F34" s="37"/>
      <c r="G34" s="33"/>
      <c r="H34" s="33"/>
      <c r="I34" s="33"/>
      <c r="J34" s="33"/>
      <c r="K34" s="33"/>
      <c r="L34" s="33"/>
      <c r="M34" s="33"/>
      <c r="N34" s="33"/>
      <c r="O34" s="12" t="e">
        <f>#REF!</f>
        <v>#REF!</v>
      </c>
      <c r="P34" s="39" t="e">
        <f>O34+Q34</f>
        <v>#REF!</v>
      </c>
      <c r="Q34" s="48">
        <v>329</v>
      </c>
      <c r="R34" s="39">
        <v>314.37</v>
      </c>
      <c r="S34" s="47">
        <v>0.245</v>
      </c>
      <c r="T34" s="40" t="e">
        <f>+P34*(1-S34)+R34</f>
        <v>#REF!</v>
      </c>
      <c r="U34" s="40" t="e">
        <f>+O34*(1-S34)+R34</f>
        <v>#REF!</v>
      </c>
      <c r="V34" s="41">
        <v>7606</v>
      </c>
      <c r="W34" s="33">
        <v>0</v>
      </c>
      <c r="X34" s="41">
        <v>340</v>
      </c>
      <c r="Y34" s="48">
        <v>445</v>
      </c>
      <c r="Z34" s="41">
        <v>143</v>
      </c>
      <c r="AA34" s="44">
        <f>SUM(V34:Z34)</f>
        <v>8534</v>
      </c>
      <c r="AB34" s="44" t="e">
        <f>T34-AA34</f>
        <v>#REF!</v>
      </c>
      <c r="AC34" s="44" t="e">
        <f>+U34-V34-W34-X34-Y34</f>
        <v>#REF!</v>
      </c>
      <c r="AD34" s="35" t="e">
        <f>+AB34/P34</f>
        <v>#REF!</v>
      </c>
      <c r="AE34" s="35" t="e">
        <f>+AC34/O34</f>
        <v>#REF!</v>
      </c>
      <c r="AF34" s="45">
        <f>CEILING(AG34*$AF$54,1)</f>
        <v>889</v>
      </c>
      <c r="AG34" s="35">
        <v>0.17799999999999999</v>
      </c>
      <c r="AH34" s="40" t="e">
        <f>+AB34*AF34</f>
        <v>#REF!</v>
      </c>
      <c r="AI34" s="40" t="e">
        <f>+AC34*AF34</f>
        <v>#REF!</v>
      </c>
    </row>
    <row r="35" spans="1:35" s="36" customFormat="1">
      <c r="A35" s="33" t="s">
        <v>34</v>
      </c>
      <c r="B35" s="34" t="s">
        <v>47</v>
      </c>
      <c r="C35" s="43" t="s">
        <v>37</v>
      </c>
      <c r="D35" s="61">
        <v>0</v>
      </c>
      <c r="E35" s="38" t="s">
        <v>16</v>
      </c>
      <c r="F35" s="37"/>
      <c r="G35" s="33"/>
      <c r="H35" s="33"/>
      <c r="I35" s="33"/>
      <c r="J35" s="33"/>
      <c r="K35" s="33"/>
      <c r="L35" s="33"/>
      <c r="M35" s="33"/>
      <c r="N35" s="33"/>
      <c r="O35" s="12" t="e">
        <f>#REF!</f>
        <v>#REF!</v>
      </c>
      <c r="P35" s="39" t="e">
        <f>O35+Q35</f>
        <v>#REF!</v>
      </c>
      <c r="Q35" s="48">
        <v>544</v>
      </c>
      <c r="R35" s="39">
        <v>314.37</v>
      </c>
      <c r="S35" s="47">
        <v>0.245</v>
      </c>
      <c r="T35" s="40" t="e">
        <f>+P35*(1-S35)+R35</f>
        <v>#REF!</v>
      </c>
      <c r="U35" s="40" t="e">
        <f>+O35*(1-S35)+R35</f>
        <v>#REF!</v>
      </c>
      <c r="V35" s="41">
        <v>8282</v>
      </c>
      <c r="W35" s="33">
        <v>0</v>
      </c>
      <c r="X35" s="41">
        <v>498</v>
      </c>
      <c r="Y35" s="48">
        <v>445</v>
      </c>
      <c r="Z35" s="41">
        <v>223</v>
      </c>
      <c r="AA35" s="44">
        <f>SUM(V35:Z35)</f>
        <v>9448</v>
      </c>
      <c r="AB35" s="44" t="e">
        <f>T35-AA35</f>
        <v>#REF!</v>
      </c>
      <c r="AC35" s="44" t="e">
        <f>+U35-V35-W35-X35-Y35</f>
        <v>#REF!</v>
      </c>
      <c r="AD35" s="35" t="e">
        <f>+AB35/P35</f>
        <v>#REF!</v>
      </c>
      <c r="AE35" s="35" t="e">
        <f>+AC35/O35</f>
        <v>#REF!</v>
      </c>
      <c r="AF35" s="45">
        <f>CEILING(AG35*$AF$54,1)</f>
        <v>85</v>
      </c>
      <c r="AG35" s="35">
        <v>1.7000000000000001E-2</v>
      </c>
      <c r="AH35" s="40" t="e">
        <f>+AB35*AF35</f>
        <v>#REF!</v>
      </c>
      <c r="AI35" s="40" t="e">
        <f>+AC35*AF35</f>
        <v>#REF!</v>
      </c>
    </row>
    <row r="36" spans="1:35" s="36" customFormat="1">
      <c r="A36" s="33"/>
      <c r="B36" s="34"/>
      <c r="C36" s="43"/>
      <c r="D36" s="43"/>
      <c r="E36" s="37"/>
      <c r="F36" s="37"/>
      <c r="G36" s="33"/>
      <c r="H36" s="33"/>
      <c r="I36" s="33"/>
      <c r="J36" s="33"/>
      <c r="K36" s="33"/>
      <c r="L36" s="33"/>
      <c r="M36" s="33"/>
      <c r="N36" s="33"/>
      <c r="O36" s="12"/>
      <c r="P36" s="39"/>
      <c r="Q36" s="48"/>
      <c r="R36" s="39"/>
      <c r="S36" s="47"/>
      <c r="T36" s="40"/>
      <c r="U36" s="40"/>
      <c r="V36" s="41"/>
      <c r="W36" s="33"/>
      <c r="X36" s="41"/>
      <c r="Y36" s="48"/>
      <c r="Z36" s="41"/>
      <c r="AA36" s="44"/>
      <c r="AB36" s="44"/>
      <c r="AC36" s="44"/>
      <c r="AD36" s="35"/>
      <c r="AE36" s="35"/>
      <c r="AF36" s="45"/>
      <c r="AG36" s="35"/>
      <c r="AH36" s="40"/>
      <c r="AI36" s="40"/>
    </row>
    <row r="37" spans="1:35" s="36" customFormat="1">
      <c r="A37" s="33" t="s">
        <v>39</v>
      </c>
      <c r="B37" s="34" t="s">
        <v>73</v>
      </c>
      <c r="C37" s="43" t="s">
        <v>83</v>
      </c>
      <c r="D37" s="38">
        <v>0</v>
      </c>
      <c r="E37" s="38" t="s">
        <v>16</v>
      </c>
      <c r="F37" s="37"/>
      <c r="G37" s="33"/>
      <c r="H37" s="33"/>
      <c r="I37" s="33"/>
      <c r="J37" s="33"/>
      <c r="K37" s="33"/>
      <c r="L37" s="33"/>
      <c r="M37" s="33"/>
      <c r="N37" s="33"/>
      <c r="O37" s="12" t="e">
        <f>#REF!</f>
        <v>#REF!</v>
      </c>
      <c r="P37" s="39" t="e">
        <f>O37+Q37</f>
        <v>#REF!</v>
      </c>
      <c r="Q37" s="48">
        <v>491</v>
      </c>
      <c r="R37" s="39">
        <v>314.37</v>
      </c>
      <c r="S37" s="47">
        <v>0.245</v>
      </c>
      <c r="T37" s="40" t="e">
        <f>+P37*(1-S37)+R37</f>
        <v>#REF!</v>
      </c>
      <c r="U37" s="40" t="e">
        <f>+O37*(1-S37)+R37</f>
        <v>#REF!</v>
      </c>
      <c r="V37" s="41">
        <v>6050</v>
      </c>
      <c r="W37" s="33">
        <v>0</v>
      </c>
      <c r="X37" s="33">
        <v>0</v>
      </c>
      <c r="Y37" s="48">
        <v>445</v>
      </c>
      <c r="Z37" s="41">
        <v>264</v>
      </c>
      <c r="AA37" s="44">
        <f>SUM(V37:Z37)</f>
        <v>6759</v>
      </c>
      <c r="AB37" s="44" t="e">
        <f>T37-AA37</f>
        <v>#REF!</v>
      </c>
      <c r="AC37" s="44" t="e">
        <f>+U37-V37-W37-X37-Y37</f>
        <v>#REF!</v>
      </c>
      <c r="AD37" s="35" t="e">
        <f>+AB37/P37</f>
        <v>#REF!</v>
      </c>
      <c r="AE37" s="35" t="e">
        <f>+AC37/O37</f>
        <v>#REF!</v>
      </c>
      <c r="AF37" s="45">
        <f>CEILING(AG37*$AF$54,1)</f>
        <v>1</v>
      </c>
      <c r="AG37" s="35">
        <v>1E-4</v>
      </c>
      <c r="AH37" s="40" t="e">
        <f>+AB37*AF37</f>
        <v>#REF!</v>
      </c>
      <c r="AI37" s="40" t="e">
        <f>+AC37*AF37</f>
        <v>#REF!</v>
      </c>
    </row>
    <row r="38" spans="1:35" s="36" customFormat="1">
      <c r="A38" s="33" t="s">
        <v>40</v>
      </c>
      <c r="B38" s="34" t="s">
        <v>74</v>
      </c>
      <c r="C38" s="43" t="s">
        <v>83</v>
      </c>
      <c r="D38" s="38">
        <v>0</v>
      </c>
      <c r="E38" s="38" t="s">
        <v>16</v>
      </c>
      <c r="F38" s="37"/>
      <c r="G38" s="33"/>
      <c r="H38" s="33"/>
      <c r="I38" s="33"/>
      <c r="J38" s="33"/>
      <c r="K38" s="33"/>
      <c r="L38" s="33"/>
      <c r="M38" s="33"/>
      <c r="N38" s="33"/>
      <c r="O38" s="12" t="e">
        <f>#REF!</f>
        <v>#REF!</v>
      </c>
      <c r="P38" s="39" t="e">
        <f>O38+Q38</f>
        <v>#REF!</v>
      </c>
      <c r="Q38" s="48">
        <v>460</v>
      </c>
      <c r="R38" s="39">
        <v>314.37</v>
      </c>
      <c r="S38" s="47">
        <v>0.245</v>
      </c>
      <c r="T38" s="40" t="e">
        <f>+P38*(1-S38)+R38</f>
        <v>#REF!</v>
      </c>
      <c r="U38" s="40" t="e">
        <f>+O38*(1-S38)+R38</f>
        <v>#REF!</v>
      </c>
      <c r="V38" s="41">
        <v>7272</v>
      </c>
      <c r="W38" s="33">
        <v>0</v>
      </c>
      <c r="X38" s="33">
        <v>0</v>
      </c>
      <c r="Y38" s="48">
        <v>445</v>
      </c>
      <c r="Z38" s="41">
        <v>211</v>
      </c>
      <c r="AA38" s="44">
        <f>SUM(V38:Z38)</f>
        <v>7928</v>
      </c>
      <c r="AB38" s="44" t="e">
        <f>T38-AA38</f>
        <v>#REF!</v>
      </c>
      <c r="AC38" s="44" t="e">
        <f>+U38-V38-W38-X38-Y38</f>
        <v>#REF!</v>
      </c>
      <c r="AD38" s="35" t="e">
        <f>+AB38/P38</f>
        <v>#REF!</v>
      </c>
      <c r="AE38" s="35" t="e">
        <f>+AC38/O38</f>
        <v>#REF!</v>
      </c>
      <c r="AF38" s="45">
        <f>CEILING(AG38*$AF$54,1)</f>
        <v>1</v>
      </c>
      <c r="AG38" s="35">
        <v>1E-4</v>
      </c>
      <c r="AH38" s="40" t="e">
        <f>+AB38*AF38</f>
        <v>#REF!</v>
      </c>
      <c r="AI38" s="40" t="e">
        <f>+AC38*AF38</f>
        <v>#REF!</v>
      </c>
    </row>
    <row r="39" spans="1:35" s="36" customFormat="1">
      <c r="A39" s="33" t="s">
        <v>41</v>
      </c>
      <c r="B39" s="34" t="s">
        <v>75</v>
      </c>
      <c r="C39" s="43" t="s">
        <v>83</v>
      </c>
      <c r="D39" s="33">
        <v>0</v>
      </c>
      <c r="E39" s="38" t="s">
        <v>16</v>
      </c>
      <c r="F39" s="33"/>
      <c r="G39" s="33"/>
      <c r="H39" s="33"/>
      <c r="I39" s="33"/>
      <c r="J39" s="33"/>
      <c r="K39" s="33"/>
      <c r="L39" s="33"/>
      <c r="M39" s="33"/>
      <c r="N39" s="33"/>
      <c r="O39" s="12" t="e">
        <f>#REF!</f>
        <v>#REF!</v>
      </c>
      <c r="P39" s="39" t="e">
        <f>O39+Q39</f>
        <v>#REF!</v>
      </c>
      <c r="Q39" s="48">
        <v>704</v>
      </c>
      <c r="R39" s="39">
        <v>314.37</v>
      </c>
      <c r="S39" s="47">
        <v>0.245</v>
      </c>
      <c r="T39" s="40" t="e">
        <f>+P39*(1-S39)+R39</f>
        <v>#REF!</v>
      </c>
      <c r="U39" s="40" t="e">
        <f>+O39*(1-S39)+R39</f>
        <v>#REF!</v>
      </c>
      <c r="V39" s="41">
        <v>7890</v>
      </c>
      <c r="W39" s="33">
        <v>0</v>
      </c>
      <c r="X39" s="33">
        <v>0</v>
      </c>
      <c r="Y39" s="48">
        <v>445</v>
      </c>
      <c r="Z39" s="41">
        <v>323</v>
      </c>
      <c r="AA39" s="44">
        <f>SUM(V39:Z39)</f>
        <v>8658</v>
      </c>
      <c r="AB39" s="44" t="e">
        <f>T39-AA39</f>
        <v>#REF!</v>
      </c>
      <c r="AC39" s="44" t="e">
        <f>+U39-V39-W39-X39-Y39</f>
        <v>#REF!</v>
      </c>
      <c r="AD39" s="35" t="e">
        <f>+AB39/P39</f>
        <v>#REF!</v>
      </c>
      <c r="AE39" s="35" t="e">
        <f>+AC39/O39</f>
        <v>#REF!</v>
      </c>
      <c r="AF39" s="45">
        <f>CEILING(AG39*$AF$54,1)</f>
        <v>50</v>
      </c>
      <c r="AG39" s="35">
        <v>0.01</v>
      </c>
      <c r="AH39" s="40" t="e">
        <f>+AB39*AF39</f>
        <v>#REF!</v>
      </c>
      <c r="AI39" s="40" t="e">
        <f>+AC39*AF39</f>
        <v>#REF!</v>
      </c>
    </row>
    <row r="40" spans="1:35" s="36" customFormat="1">
      <c r="A40" s="33"/>
      <c r="B40" s="34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12"/>
      <c r="P40" s="39"/>
      <c r="Q40" s="48"/>
      <c r="R40" s="39"/>
      <c r="S40" s="47"/>
      <c r="T40" s="40"/>
      <c r="U40" s="40"/>
      <c r="V40" s="41"/>
      <c r="W40" s="33"/>
      <c r="X40" s="33"/>
      <c r="Y40" s="48"/>
      <c r="Z40" s="41"/>
      <c r="AA40" s="44"/>
      <c r="AB40" s="44"/>
      <c r="AC40" s="44"/>
      <c r="AD40" s="35"/>
      <c r="AE40" s="35"/>
      <c r="AF40" s="45"/>
      <c r="AG40" s="35"/>
      <c r="AH40" s="40"/>
      <c r="AI40" s="40"/>
    </row>
    <row r="41" spans="1:35" s="36" customFormat="1">
      <c r="A41" s="33" t="s">
        <v>42</v>
      </c>
      <c r="B41" s="34" t="s">
        <v>76</v>
      </c>
      <c r="C41" s="43" t="s">
        <v>37</v>
      </c>
      <c r="D41" s="40">
        <v>0</v>
      </c>
      <c r="E41" s="38" t="s">
        <v>16</v>
      </c>
      <c r="F41" s="33"/>
      <c r="G41" s="33"/>
      <c r="H41" s="33"/>
      <c r="I41" s="33"/>
      <c r="J41" s="33"/>
      <c r="K41" s="33"/>
      <c r="L41" s="33"/>
      <c r="M41" s="33"/>
      <c r="N41" s="33"/>
      <c r="O41" s="12" t="e">
        <f>#REF!</f>
        <v>#REF!</v>
      </c>
      <c r="P41" s="39" t="e">
        <f>O41+Q41</f>
        <v>#REF!</v>
      </c>
      <c r="Q41" s="48">
        <v>191</v>
      </c>
      <c r="R41" s="39">
        <v>314.37</v>
      </c>
      <c r="S41" s="47">
        <v>0.245</v>
      </c>
      <c r="T41" s="40" t="e">
        <f>+P41*(1-S41)+R41</f>
        <v>#REF!</v>
      </c>
      <c r="U41" s="40" t="e">
        <f>+O41*(1-S41)+R41</f>
        <v>#REF!</v>
      </c>
      <c r="V41" s="41">
        <v>6276</v>
      </c>
      <c r="W41" s="33">
        <v>0</v>
      </c>
      <c r="X41" s="41">
        <v>364</v>
      </c>
      <c r="Y41" s="48">
        <v>445</v>
      </c>
      <c r="Z41" s="41">
        <v>106</v>
      </c>
      <c r="AA41" s="44">
        <f>SUM(V41:Z41)</f>
        <v>7191</v>
      </c>
      <c r="AB41" s="44" t="e">
        <f>T41-AA41</f>
        <v>#REF!</v>
      </c>
      <c r="AC41" s="44" t="e">
        <f>+U41-V41-W41-X41-Y41</f>
        <v>#REF!</v>
      </c>
      <c r="AD41" s="35" t="e">
        <f>+AB41/P41</f>
        <v>#REF!</v>
      </c>
      <c r="AE41" s="35" t="e">
        <f>+AC41/O41</f>
        <v>#REF!</v>
      </c>
      <c r="AF41" s="45">
        <f>CEILING(AG41*$AF$54,1)</f>
        <v>1</v>
      </c>
      <c r="AG41" s="35">
        <v>1E-4</v>
      </c>
      <c r="AH41" s="40" t="e">
        <f>+AB41*AF41</f>
        <v>#REF!</v>
      </c>
      <c r="AI41" s="40" t="e">
        <f>+AC41*AF41</f>
        <v>#REF!</v>
      </c>
    </row>
    <row r="42" spans="1:35" s="36" customFormat="1">
      <c r="A42" s="33" t="s">
        <v>43</v>
      </c>
      <c r="B42" s="34" t="s">
        <v>77</v>
      </c>
      <c r="C42" s="43" t="s">
        <v>37</v>
      </c>
      <c r="D42" s="40">
        <v>0</v>
      </c>
      <c r="E42" s="38" t="s">
        <v>16</v>
      </c>
      <c r="F42" s="33"/>
      <c r="G42" s="33"/>
      <c r="H42" s="33"/>
      <c r="I42" s="33"/>
      <c r="J42" s="33"/>
      <c r="K42" s="33"/>
      <c r="L42" s="33"/>
      <c r="M42" s="33"/>
      <c r="N42" s="33"/>
      <c r="O42" s="12" t="e">
        <f>#REF!</f>
        <v>#REF!</v>
      </c>
      <c r="P42" s="39" t="e">
        <f>O42+Q42</f>
        <v>#REF!</v>
      </c>
      <c r="Q42" s="48">
        <v>191</v>
      </c>
      <c r="R42" s="39">
        <v>314.37</v>
      </c>
      <c r="S42" s="47">
        <v>0.245</v>
      </c>
      <c r="T42" s="40" t="e">
        <f>+P42*(1-S42)+R42</f>
        <v>#REF!</v>
      </c>
      <c r="U42" s="40" t="e">
        <f>+O42*(1-S42)+R42</f>
        <v>#REF!</v>
      </c>
      <c r="V42" s="41">
        <v>7695</v>
      </c>
      <c r="W42" s="33">
        <v>0</v>
      </c>
      <c r="X42" s="41">
        <v>340</v>
      </c>
      <c r="Y42" s="48">
        <v>445</v>
      </c>
      <c r="Z42" s="41">
        <v>106</v>
      </c>
      <c r="AA42" s="44">
        <f>SUM(V42:Z42)</f>
        <v>8586</v>
      </c>
      <c r="AB42" s="44" t="e">
        <f>T42-AA42</f>
        <v>#REF!</v>
      </c>
      <c r="AC42" s="44" t="e">
        <f>+U42-V42-W42-X42-Y42</f>
        <v>#REF!</v>
      </c>
      <c r="AD42" s="35" t="e">
        <f>+AB42/P42</f>
        <v>#REF!</v>
      </c>
      <c r="AE42" s="35" t="e">
        <f>+AC42/O42</f>
        <v>#REF!</v>
      </c>
      <c r="AF42" s="45">
        <f>CEILING(AG42*$AF$54,1)</f>
        <v>95</v>
      </c>
      <c r="AG42" s="35">
        <v>1.9E-2</v>
      </c>
      <c r="AH42" s="40" t="e">
        <f>+AB42*AF42</f>
        <v>#REF!</v>
      </c>
      <c r="AI42" s="40" t="e">
        <f>+AC42*AF42</f>
        <v>#REF!</v>
      </c>
    </row>
    <row r="43" spans="1:35" s="36" customFormat="1">
      <c r="A43" s="33" t="s">
        <v>44</v>
      </c>
      <c r="B43" s="34" t="s">
        <v>78</v>
      </c>
      <c r="C43" s="43" t="s">
        <v>37</v>
      </c>
      <c r="D43" s="40">
        <v>0</v>
      </c>
      <c r="E43" s="38" t="s">
        <v>16</v>
      </c>
      <c r="F43" s="33"/>
      <c r="G43" s="33"/>
      <c r="H43" s="33"/>
      <c r="I43" s="33"/>
      <c r="J43" s="33"/>
      <c r="K43" s="33"/>
      <c r="L43" s="33"/>
      <c r="M43" s="33"/>
      <c r="N43" s="33"/>
      <c r="O43" s="12" t="e">
        <f>#REF!</f>
        <v>#REF!</v>
      </c>
      <c r="P43" s="39" t="e">
        <f>O43+Q43</f>
        <v>#REF!</v>
      </c>
      <c r="Q43" s="48">
        <v>329</v>
      </c>
      <c r="R43" s="39">
        <v>314.37</v>
      </c>
      <c r="S43" s="47">
        <v>0.245</v>
      </c>
      <c r="T43" s="40" t="e">
        <f>+P43*(1-S43)+R43</f>
        <v>#REF!</v>
      </c>
      <c r="U43" s="40" t="e">
        <f>+O43*(1-S43)+R43</f>
        <v>#REF!</v>
      </c>
      <c r="V43" s="41">
        <v>8312</v>
      </c>
      <c r="W43" s="33">
        <v>0</v>
      </c>
      <c r="X43" s="41">
        <v>340</v>
      </c>
      <c r="Y43" s="48">
        <v>445</v>
      </c>
      <c r="Z43" s="41">
        <v>143</v>
      </c>
      <c r="AA43" s="44">
        <f>SUM(V43:Z43)</f>
        <v>9240</v>
      </c>
      <c r="AB43" s="44" t="e">
        <f>T43-AA43</f>
        <v>#REF!</v>
      </c>
      <c r="AC43" s="44" t="e">
        <f>+U43-V43-W43-X43-Y43</f>
        <v>#REF!</v>
      </c>
      <c r="AD43" s="35" t="e">
        <f>+AB43/P43</f>
        <v>#REF!</v>
      </c>
      <c r="AE43" s="35" t="e">
        <f>+AC43/O43</f>
        <v>#REF!</v>
      </c>
      <c r="AF43" s="45">
        <f>CEILING(AG43*$AF$54,1)</f>
        <v>385</v>
      </c>
      <c r="AG43" s="35">
        <v>7.6999999999999999E-2</v>
      </c>
      <c r="AH43" s="40" t="e">
        <f>+AB43*AF43</f>
        <v>#REF!</v>
      </c>
      <c r="AI43" s="40" t="e">
        <f>+AC43*AF43</f>
        <v>#REF!</v>
      </c>
    </row>
    <row r="44" spans="1:35" s="36" customFormat="1">
      <c r="A44" s="33"/>
      <c r="B44" s="34"/>
      <c r="C44" s="43"/>
      <c r="D44" s="4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12"/>
      <c r="P44" s="39"/>
      <c r="Q44" s="48"/>
      <c r="R44" s="39"/>
      <c r="S44" s="47"/>
      <c r="T44" s="40"/>
      <c r="U44" s="40"/>
      <c r="V44" s="41"/>
      <c r="W44" s="33"/>
      <c r="X44" s="41"/>
      <c r="Y44" s="48"/>
      <c r="Z44" s="41"/>
      <c r="AA44" s="44"/>
      <c r="AB44" s="44"/>
      <c r="AC44" s="44"/>
      <c r="AD44" s="35"/>
      <c r="AE44" s="35"/>
      <c r="AF44" s="45"/>
      <c r="AG44" s="35"/>
      <c r="AH44" s="40"/>
      <c r="AI44" s="40"/>
    </row>
    <row r="45" spans="1:35" s="36" customFormat="1">
      <c r="A45" s="33" t="s">
        <v>48</v>
      </c>
      <c r="B45" s="34" t="s">
        <v>67</v>
      </c>
      <c r="C45" s="37">
        <v>0</v>
      </c>
      <c r="D45" s="38">
        <v>0</v>
      </c>
      <c r="E45" s="38" t="s">
        <v>16</v>
      </c>
      <c r="F45" s="33"/>
      <c r="G45" s="33"/>
      <c r="H45" s="33"/>
      <c r="I45" s="33"/>
      <c r="J45" s="33"/>
      <c r="K45" s="33"/>
      <c r="L45" s="33"/>
      <c r="M45" s="33"/>
      <c r="N45" s="33"/>
      <c r="O45" s="12" t="e">
        <f>#REF!</f>
        <v>#REF!</v>
      </c>
      <c r="P45" s="39" t="e">
        <f>O45+Q45</f>
        <v>#REF!</v>
      </c>
      <c r="Q45" s="48">
        <v>300</v>
      </c>
      <c r="R45" s="39">
        <v>314.37</v>
      </c>
      <c r="S45" s="47">
        <v>0.245</v>
      </c>
      <c r="T45" s="40" t="e">
        <f>+P45*(1-S45)+R45</f>
        <v>#REF!</v>
      </c>
      <c r="U45" s="40" t="e">
        <f>+O45*(1-S45)+R45</f>
        <v>#REF!</v>
      </c>
      <c r="V45" s="41">
        <v>6093</v>
      </c>
      <c r="W45" s="33">
        <v>0</v>
      </c>
      <c r="X45" s="33">
        <v>0</v>
      </c>
      <c r="Y45" s="48">
        <v>445</v>
      </c>
      <c r="Z45" s="41">
        <v>129</v>
      </c>
      <c r="AA45" s="44">
        <f>SUM(V45:Z45)</f>
        <v>6667</v>
      </c>
      <c r="AB45" s="44" t="e">
        <f>T45-AA45</f>
        <v>#REF!</v>
      </c>
      <c r="AC45" s="44" t="e">
        <f>+U45-V45-W45-X45-Y45</f>
        <v>#REF!</v>
      </c>
      <c r="AD45" s="35" t="e">
        <f>+AB45/P45</f>
        <v>#REF!</v>
      </c>
      <c r="AE45" s="35" t="e">
        <f>+AC45/O45</f>
        <v>#REF!</v>
      </c>
      <c r="AF45" s="45">
        <f>CEILING(AG45*$AF$54,1)</f>
        <v>12</v>
      </c>
      <c r="AG45" s="35">
        <v>2.3E-3</v>
      </c>
      <c r="AH45" s="40" t="e">
        <f>+AB45*AF45</f>
        <v>#REF!</v>
      </c>
      <c r="AI45" s="40" t="e">
        <f>+AC45*AF45</f>
        <v>#REF!</v>
      </c>
    </row>
    <row r="46" spans="1:35" s="36" customFormat="1">
      <c r="A46" s="33" t="s">
        <v>49</v>
      </c>
      <c r="B46" s="34" t="s">
        <v>68</v>
      </c>
      <c r="C46" s="37">
        <v>0</v>
      </c>
      <c r="D46" s="38">
        <v>0</v>
      </c>
      <c r="E46" s="38" t="s">
        <v>16</v>
      </c>
      <c r="F46" s="33"/>
      <c r="G46" s="33"/>
      <c r="H46" s="33"/>
      <c r="I46" s="33"/>
      <c r="J46" s="33"/>
      <c r="K46" s="33"/>
      <c r="L46" s="33"/>
      <c r="M46" s="33"/>
      <c r="N46" s="33"/>
      <c r="O46" s="12" t="e">
        <f>#REF!</f>
        <v>#REF!</v>
      </c>
      <c r="P46" s="39" t="e">
        <f>O46+Q46</f>
        <v>#REF!</v>
      </c>
      <c r="Q46" s="48">
        <v>819</v>
      </c>
      <c r="R46" s="39">
        <v>314.37</v>
      </c>
      <c r="S46" s="47">
        <v>0.245</v>
      </c>
      <c r="T46" s="40" t="e">
        <f>+P46*(1-S46)+R46</f>
        <v>#REF!</v>
      </c>
      <c r="U46" s="40" t="e">
        <f>+O46*(1-S46)+R46</f>
        <v>#REF!</v>
      </c>
      <c r="V46" s="41">
        <v>7503</v>
      </c>
      <c r="W46" s="33">
        <v>0</v>
      </c>
      <c r="X46" s="41">
        <v>220</v>
      </c>
      <c r="Y46" s="48">
        <v>445</v>
      </c>
      <c r="Z46" s="41">
        <v>300</v>
      </c>
      <c r="AA46" s="44">
        <f>SUM(V46:Z46)</f>
        <v>8468</v>
      </c>
      <c r="AB46" s="44" t="e">
        <f>T46-AA46</f>
        <v>#REF!</v>
      </c>
      <c r="AC46" s="44" t="e">
        <f>+U46-V46-W46-X46-Y46</f>
        <v>#REF!</v>
      </c>
      <c r="AD46" s="35" t="e">
        <f>+AB46/P46</f>
        <v>#REF!</v>
      </c>
      <c r="AE46" s="35" t="e">
        <f>+AC46/O46</f>
        <v>#REF!</v>
      </c>
      <c r="AF46" s="45">
        <f>CEILING(AG46*$AF$54,1)</f>
        <v>335</v>
      </c>
      <c r="AG46" s="35">
        <v>6.7000000000000004E-2</v>
      </c>
      <c r="AH46" s="40" t="e">
        <f>+AB46*AF46</f>
        <v>#REF!</v>
      </c>
      <c r="AI46" s="40" t="e">
        <f>+AC46*AF46</f>
        <v>#REF!</v>
      </c>
    </row>
    <row r="47" spans="1:35" s="36" customFormat="1">
      <c r="A47" s="33" t="s">
        <v>50</v>
      </c>
      <c r="B47" s="34" t="s">
        <v>69</v>
      </c>
      <c r="C47" s="33">
        <v>0</v>
      </c>
      <c r="D47" s="33">
        <v>0</v>
      </c>
      <c r="E47" s="38" t="s">
        <v>16</v>
      </c>
      <c r="F47" s="33"/>
      <c r="G47" s="33"/>
      <c r="H47" s="33"/>
      <c r="I47" s="33"/>
      <c r="J47" s="33"/>
      <c r="K47" s="33"/>
      <c r="L47" s="33"/>
      <c r="M47" s="33"/>
      <c r="N47" s="33"/>
      <c r="O47" s="12" t="e">
        <f>#REF!</f>
        <v>#REF!</v>
      </c>
      <c r="P47" s="39" t="e">
        <f>O47+Q47</f>
        <v>#REF!</v>
      </c>
      <c r="Q47" s="48">
        <v>747</v>
      </c>
      <c r="R47" s="39">
        <v>314.37</v>
      </c>
      <c r="S47" s="47">
        <v>0.245</v>
      </c>
      <c r="T47" s="40" t="e">
        <f>+P47*(1-S47)+R47</f>
        <v>#REF!</v>
      </c>
      <c r="U47" s="40" t="e">
        <f>+O47*(1-S47)+R47</f>
        <v>#REF!</v>
      </c>
      <c r="V47" s="41">
        <v>8120</v>
      </c>
      <c r="W47" s="33">
        <v>0</v>
      </c>
      <c r="X47" s="41">
        <v>108</v>
      </c>
      <c r="Y47" s="48">
        <v>445</v>
      </c>
      <c r="Z47" s="41">
        <v>338</v>
      </c>
      <c r="AA47" s="44">
        <f>SUM(V47:Z47)</f>
        <v>9011</v>
      </c>
      <c r="AB47" s="44" t="e">
        <f>T47-AA47</f>
        <v>#REF!</v>
      </c>
      <c r="AC47" s="44" t="e">
        <f>+U47-V47-W47-X47-Y47</f>
        <v>#REF!</v>
      </c>
      <c r="AD47" s="35" t="e">
        <f>+AB47/P47</f>
        <v>#REF!</v>
      </c>
      <c r="AE47" s="35" t="e">
        <f>+AC47/O47</f>
        <v>#REF!</v>
      </c>
      <c r="AF47" s="45">
        <f>CEILING(AG47*$AF$54,1)</f>
        <v>520</v>
      </c>
      <c r="AG47" s="35">
        <v>0.104</v>
      </c>
      <c r="AH47" s="40" t="e">
        <f>+AB47*AF47</f>
        <v>#REF!</v>
      </c>
      <c r="AI47" s="40" t="e">
        <f>+AC47*AF47</f>
        <v>#REF!</v>
      </c>
    </row>
    <row r="48" spans="1:35" s="36" customFormat="1">
      <c r="A48" s="33"/>
      <c r="B48" s="34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12"/>
      <c r="P48" s="39"/>
      <c r="Q48" s="48"/>
      <c r="R48" s="39"/>
      <c r="S48" s="47"/>
      <c r="T48" s="40"/>
      <c r="U48" s="40"/>
      <c r="V48" s="41"/>
      <c r="W48" s="33"/>
      <c r="X48" s="33"/>
      <c r="Y48" s="48"/>
      <c r="Z48" s="41"/>
      <c r="AA48" s="44"/>
      <c r="AB48" s="44"/>
      <c r="AC48" s="44"/>
      <c r="AD48" s="35"/>
      <c r="AE48" s="35"/>
      <c r="AF48" s="45"/>
      <c r="AG48" s="35"/>
      <c r="AH48" s="40"/>
      <c r="AI48" s="40"/>
    </row>
    <row r="49" spans="1:35" s="36" customFormat="1">
      <c r="A49" s="33" t="s">
        <v>51</v>
      </c>
      <c r="B49" s="34" t="s">
        <v>70</v>
      </c>
      <c r="C49" s="43" t="s">
        <v>37</v>
      </c>
      <c r="D49" s="43" t="s">
        <v>38</v>
      </c>
      <c r="E49" s="38" t="s">
        <v>16</v>
      </c>
      <c r="F49" s="33"/>
      <c r="G49" s="33"/>
      <c r="H49" s="33"/>
      <c r="I49" s="33"/>
      <c r="J49" s="33"/>
      <c r="K49" s="33"/>
      <c r="L49" s="33"/>
      <c r="M49" s="33"/>
      <c r="N49" s="33"/>
      <c r="O49" s="12" t="e">
        <f>#REF!</f>
        <v>#REF!</v>
      </c>
      <c r="P49" s="39" t="e">
        <f>O49+Q49</f>
        <v>#REF!</v>
      </c>
      <c r="Q49" s="48">
        <v>300</v>
      </c>
      <c r="R49" s="39">
        <v>314.37</v>
      </c>
      <c r="S49" s="47">
        <v>0.245</v>
      </c>
      <c r="T49" s="40" t="e">
        <f>+P49*(1-S49)+R49</f>
        <v>#REF!</v>
      </c>
      <c r="U49" s="40" t="e">
        <f>+O49*(1-S49)+R49</f>
        <v>#REF!</v>
      </c>
      <c r="V49" s="41">
        <v>6412</v>
      </c>
      <c r="W49" s="33">
        <v>0</v>
      </c>
      <c r="X49" s="41">
        <v>378</v>
      </c>
      <c r="Y49" s="48">
        <v>445</v>
      </c>
      <c r="Z49" s="41">
        <v>129</v>
      </c>
      <c r="AA49" s="44">
        <f>SUM(V49:Z49)</f>
        <v>7364</v>
      </c>
      <c r="AB49" s="44" t="e">
        <f>T49-AA49</f>
        <v>#REF!</v>
      </c>
      <c r="AC49" s="44" t="e">
        <f>+U49-V49-W49-X49-Y49</f>
        <v>#REF!</v>
      </c>
      <c r="AD49" s="35" t="e">
        <f>+AB49/P49</f>
        <v>#REF!</v>
      </c>
      <c r="AE49" s="35" t="e">
        <f>+AC49/O49</f>
        <v>#REF!</v>
      </c>
      <c r="AF49" s="45">
        <f>CEILING(AG49*$AF$54,1)</f>
        <v>1</v>
      </c>
      <c r="AG49" s="35">
        <v>1E-4</v>
      </c>
      <c r="AH49" s="40" t="e">
        <f>+AB49*AF49</f>
        <v>#REF!</v>
      </c>
      <c r="AI49" s="40" t="e">
        <f>+AC49*AF49</f>
        <v>#REF!</v>
      </c>
    </row>
    <row r="50" spans="1:35" s="36" customFormat="1">
      <c r="A50" s="33" t="s">
        <v>52</v>
      </c>
      <c r="B50" s="34" t="s">
        <v>65</v>
      </c>
      <c r="C50" s="43" t="s">
        <v>37</v>
      </c>
      <c r="D50" s="43" t="s">
        <v>38</v>
      </c>
      <c r="E50" s="38" t="s">
        <v>16</v>
      </c>
      <c r="F50" s="33"/>
      <c r="G50" s="33"/>
      <c r="H50" s="33"/>
      <c r="I50" s="33"/>
      <c r="J50" s="33"/>
      <c r="K50" s="33"/>
      <c r="L50" s="33"/>
      <c r="M50" s="33"/>
      <c r="N50" s="33"/>
      <c r="O50" s="12" t="e">
        <f>#REF!</f>
        <v>#REF!</v>
      </c>
      <c r="P50" s="39" t="e">
        <f>O50+Q50</f>
        <v>#REF!</v>
      </c>
      <c r="Q50" s="48">
        <v>469</v>
      </c>
      <c r="R50" s="39">
        <v>314.37</v>
      </c>
      <c r="S50" s="47">
        <v>0.245</v>
      </c>
      <c r="T50" s="40" t="e">
        <f>+P50*(1-S50)+R50</f>
        <v>#REF!</v>
      </c>
      <c r="U50" s="40" t="e">
        <f>+O50*(1-S50)+R50</f>
        <v>#REF!</v>
      </c>
      <c r="V50" s="41">
        <v>7822</v>
      </c>
      <c r="W50" s="33">
        <v>0</v>
      </c>
      <c r="X50" s="41">
        <v>309</v>
      </c>
      <c r="Y50" s="48">
        <v>445</v>
      </c>
      <c r="Z50" s="41">
        <v>152</v>
      </c>
      <c r="AA50" s="44">
        <f>SUM(V50:Z50)</f>
        <v>8728</v>
      </c>
      <c r="AB50" s="44" t="e">
        <f>T50-AA50</f>
        <v>#REF!</v>
      </c>
      <c r="AC50" s="44" t="e">
        <f>+U50-V50-W50-X50-Y50</f>
        <v>#REF!</v>
      </c>
      <c r="AD50" s="35" t="e">
        <f>+AB50/P50</f>
        <v>#REF!</v>
      </c>
      <c r="AE50" s="35" t="e">
        <f>+AC50/O50</f>
        <v>#REF!</v>
      </c>
      <c r="AF50" s="45">
        <f>CEILING(AG50*$AF$54,1)</f>
        <v>100</v>
      </c>
      <c r="AG50" s="35">
        <v>0.02</v>
      </c>
      <c r="AH50" s="40" t="e">
        <f>+AB50*AF50</f>
        <v>#REF!</v>
      </c>
      <c r="AI50" s="40" t="e">
        <f>+AC50*AF50</f>
        <v>#REF!</v>
      </c>
    </row>
    <row r="51" spans="1:35" s="36" customFormat="1">
      <c r="A51" s="33" t="s">
        <v>53</v>
      </c>
      <c r="B51" s="34" t="s">
        <v>66</v>
      </c>
      <c r="C51" s="43" t="s">
        <v>37</v>
      </c>
      <c r="D51" s="43" t="s">
        <v>38</v>
      </c>
      <c r="E51" s="38" t="s">
        <v>16</v>
      </c>
      <c r="F51" s="33"/>
      <c r="G51" s="33"/>
      <c r="H51" s="33"/>
      <c r="I51" s="33"/>
      <c r="J51" s="33"/>
      <c r="K51" s="33"/>
      <c r="L51" s="33"/>
      <c r="M51" s="33"/>
      <c r="N51" s="33"/>
      <c r="O51" s="12" t="e">
        <f>#REF!</f>
        <v>#REF!</v>
      </c>
      <c r="P51" s="39" t="e">
        <f>O51+Q51</f>
        <v>#REF!</v>
      </c>
      <c r="Q51" s="48">
        <v>397</v>
      </c>
      <c r="R51" s="39">
        <v>314.37</v>
      </c>
      <c r="S51" s="47">
        <v>0.245</v>
      </c>
      <c r="T51" s="40" t="e">
        <f>+P51*(1-S51)+R51</f>
        <v>#REF!</v>
      </c>
      <c r="U51" s="40" t="e">
        <f>+O51*(1-S51)+R51</f>
        <v>#REF!</v>
      </c>
      <c r="V51" s="41">
        <v>8439</v>
      </c>
      <c r="W51" s="33">
        <v>0</v>
      </c>
      <c r="X51" s="41">
        <v>316</v>
      </c>
      <c r="Y51" s="48">
        <v>445</v>
      </c>
      <c r="Z51" s="41">
        <v>190</v>
      </c>
      <c r="AA51" s="44">
        <f>SUM(V51:Z51)</f>
        <v>9390</v>
      </c>
      <c r="AB51" s="44" t="e">
        <f>T51-AA51</f>
        <v>#REF!</v>
      </c>
      <c r="AC51" s="44" t="e">
        <f>+U51-V51-W51-X51-Y51</f>
        <v>#REF!</v>
      </c>
      <c r="AD51" s="35" t="e">
        <f>+AB51/P51</f>
        <v>#REF!</v>
      </c>
      <c r="AE51" s="35" t="e">
        <f>+AC51/O51</f>
        <v>#REF!</v>
      </c>
      <c r="AF51" s="45">
        <f>CEILING(AG51*$AF$54,1)</f>
        <v>277</v>
      </c>
      <c r="AG51" s="35">
        <v>5.5399999999999998E-2</v>
      </c>
      <c r="AH51" s="40" t="e">
        <f>+AB51*AF51</f>
        <v>#REF!</v>
      </c>
      <c r="AI51" s="40" t="e">
        <f>+AC51*AF51</f>
        <v>#REF!</v>
      </c>
    </row>
    <row r="52" spans="1:35" s="36" customFormat="1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46"/>
      <c r="P52" s="33"/>
      <c r="Q52" s="33"/>
      <c r="R52" s="33"/>
      <c r="S52" s="11"/>
      <c r="T52" s="40"/>
      <c r="U52" s="40"/>
      <c r="V52" s="33"/>
      <c r="W52" s="33"/>
      <c r="X52" s="33"/>
      <c r="Y52" s="33"/>
      <c r="Z52" s="33"/>
      <c r="AA52" s="40"/>
      <c r="AB52" s="40"/>
      <c r="AC52" s="40"/>
      <c r="AD52" s="35"/>
      <c r="AE52" s="35"/>
      <c r="AF52" s="45"/>
      <c r="AG52" s="35"/>
      <c r="AH52" s="40"/>
      <c r="AI52" s="40"/>
    </row>
    <row r="53" spans="1:35"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9"/>
      <c r="P53" s="9"/>
      <c r="Q53" s="9"/>
      <c r="R53" s="10"/>
      <c r="S53" s="10"/>
      <c r="T53" s="9"/>
      <c r="U53" s="9"/>
      <c r="V53" s="9"/>
      <c r="W53" s="9"/>
      <c r="X53" s="9"/>
      <c r="Y53" s="9"/>
      <c r="AF53" s="14"/>
    </row>
    <row r="54" spans="1:35" s="16" customFormat="1" ht="20.100000000000001" customHeight="1">
      <c r="A54" s="154" t="s">
        <v>8</v>
      </c>
      <c r="B54" s="155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51" t="e">
        <f>SUMPRODUCT(O27:O53,$AG$27:$AG$53)</f>
        <v>#REF!</v>
      </c>
      <c r="P54" s="52" t="e">
        <f>SUMPRODUCT(P27:P53,$AG$27:$AG$53)</f>
        <v>#REF!</v>
      </c>
      <c r="Q54" s="52"/>
      <c r="R54" s="51">
        <f>SUMPRODUCT(R27:R53,$AG$27:$AG$53)</f>
        <v>314.27568899999994</v>
      </c>
      <c r="S54" s="53">
        <f>SUMPRODUCT(S27:S53,$AG$27:$AG$53)</f>
        <v>0.24492650000000005</v>
      </c>
      <c r="T54" s="24" t="e">
        <f>SUMPRODUCT(T27:T52,AG27:AG52)</f>
        <v>#REF!</v>
      </c>
      <c r="U54" s="24" t="e">
        <f>SUMPRODUCT(U27:U52,AG27:AG52)</f>
        <v>#REF!</v>
      </c>
      <c r="V54" s="54">
        <f>SUMPRODUCT(V27:V53,$AG$27:$AG$53)</f>
        <v>7442.1894999999986</v>
      </c>
      <c r="W54" s="55">
        <f>SUMPRODUCT(W27:W53,$AG$27:$AG$53)</f>
        <v>0</v>
      </c>
      <c r="X54" s="54">
        <f>SUMPRODUCT(X27:X53,$AG$27:$AG$53)</f>
        <v>186.39500000000004</v>
      </c>
      <c r="Y54" s="54">
        <f>SUMPRODUCT(Y27:Y53,$AG$27:$AG$53)</f>
        <v>444.86650000000003</v>
      </c>
      <c r="Z54" s="54">
        <f>SUMPRODUCT(Z27:Z53,$AG$27:$AG$53)</f>
        <v>217.00889999999995</v>
      </c>
      <c r="AA54" s="56">
        <f>V54+X54+Y54+W54+Z54</f>
        <v>8290.4598999999998</v>
      </c>
      <c r="AB54" s="56" t="e">
        <f>T54-AA54</f>
        <v>#REF!</v>
      </c>
      <c r="AC54" s="56" t="e">
        <f>+U54-V54-W54-X54-Y54</f>
        <v>#REF!</v>
      </c>
      <c r="AD54" s="23" t="e">
        <f>+AB54/P54</f>
        <v>#REF!</v>
      </c>
      <c r="AE54" s="23" t="e">
        <f>AC54/O54</f>
        <v>#REF!</v>
      </c>
      <c r="AF54" s="60">
        <v>4994</v>
      </c>
      <c r="AG54" s="58">
        <f>SUM(AG27:AG52)</f>
        <v>0.99969999999999981</v>
      </c>
      <c r="AH54" s="24" t="e">
        <f>+AB54*AF54</f>
        <v>#REF!</v>
      </c>
      <c r="AI54" s="24" t="e">
        <f>+AC54*AF54</f>
        <v>#REF!</v>
      </c>
    </row>
    <row r="56" spans="1:35" ht="20.100000000000001" customHeight="1">
      <c r="AB56" s="32" t="e">
        <f>AB54-AB21</f>
        <v>#REF!</v>
      </c>
      <c r="AG56" s="62" t="s">
        <v>80</v>
      </c>
      <c r="AH56" s="24" t="e">
        <f>AH54-AH21</f>
        <v>#REF!</v>
      </c>
      <c r="AI56" s="24" t="e">
        <f>AI54-AI21</f>
        <v>#REF!</v>
      </c>
    </row>
  </sheetData>
  <mergeCells count="4">
    <mergeCell ref="C26:N26"/>
    <mergeCell ref="C4:N4"/>
    <mergeCell ref="A21:B21"/>
    <mergeCell ref="A54:B54"/>
  </mergeCells>
  <phoneticPr fontId="0" type="noConversion"/>
  <printOptions horizontalCentered="1"/>
  <pageMargins left="0.59055118110236227" right="0.59055118110236227" top="0.98425196850393704" bottom="0.98425196850393704" header="0.59055118110236227" footer="0.78740157480314965"/>
  <pageSetup paperSize="8" scale="63" orientation="landscape" horizontalDpi="4294967292" r:id="rId1"/>
  <headerFooter alignWithMargins="0">
    <oddHeader>&amp;L&amp;16LCV - Sales Italy - Proposta Prezzi&amp;C&amp;16Nuovo Doblò Cargo (223.2) &amp;R&amp;20 &amp;18 &amp;16 20 luglio 2005</oddHeader>
    <oddFooter>&amp;L&amp;11Fiat Auto S.p.A. - Brand and Commercial LCV - Sales Italy - 2005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0"/>
  <sheetViews>
    <sheetView showGridLines="0" defaultGridColor="0" colorId="55" workbookViewId="0">
      <pane xSplit="2" ySplit="4" topLeftCell="C5" activePane="bottomRight" state="frozen"/>
      <selection pane="topRight" activeCell="C1" sqref="C1"/>
      <selection pane="bottomLeft" activeCell="A5" sqref="A5"/>
      <selection pane="bottomRight" sqref="A1:IV22"/>
    </sheetView>
  </sheetViews>
  <sheetFormatPr defaultColWidth="10.140625" defaultRowHeight="12.75" outlineLevelCol="1"/>
  <cols>
    <col min="1" max="1" width="10.28515625" style="1" bestFit="1" customWidth="1"/>
    <col min="2" max="2" width="24" style="1" bestFit="1" customWidth="1"/>
    <col min="3" max="6" width="6" style="1" customWidth="1"/>
    <col min="7" max="14" width="6" style="1" hidden="1" customWidth="1" outlineLevel="1"/>
    <col min="15" max="15" width="11.28515625" style="3" bestFit="1" customWidth="1" collapsed="1"/>
    <col min="16" max="16" width="12.85546875" style="3" bestFit="1" customWidth="1"/>
    <col min="17" max="17" width="12.85546875" style="3" customWidth="1"/>
    <col min="18" max="18" width="14" style="5" bestFit="1" customWidth="1"/>
    <col min="19" max="19" width="9.140625" style="5" customWidth="1"/>
    <col min="20" max="21" width="13.7109375" style="3" customWidth="1"/>
    <col min="22" max="22" width="12.42578125" style="3" bestFit="1" customWidth="1"/>
    <col min="23" max="23" width="10.7109375" style="3" bestFit="1" customWidth="1"/>
    <col min="24" max="25" width="10.85546875" style="3" bestFit="1" customWidth="1"/>
    <col min="26" max="26" width="10" style="3" bestFit="1" customWidth="1"/>
    <col min="27" max="27" width="8.85546875" style="3" bestFit="1" customWidth="1"/>
    <col min="28" max="28" width="11.28515625" style="3" bestFit="1" customWidth="1"/>
    <col min="29" max="30" width="13.42578125" style="3" customWidth="1"/>
    <col min="31" max="31" width="13.42578125" style="6" customWidth="1"/>
    <col min="32" max="32" width="10.7109375" style="6" customWidth="1"/>
    <col min="33" max="33" width="13.7109375" style="4" customWidth="1"/>
    <col min="34" max="34" width="13.7109375" style="2" customWidth="1"/>
    <col min="35" max="35" width="13.7109375" style="1" customWidth="1"/>
    <col min="36" max="16384" width="10.140625" style="1"/>
  </cols>
  <sheetData>
    <row r="1" spans="1:35" ht="20.100000000000001" customHeight="1">
      <c r="A1" s="50" t="s">
        <v>90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1"/>
      <c r="AD1" s="1"/>
      <c r="AE1" s="1"/>
      <c r="AF1" s="1"/>
      <c r="AG1" s="1"/>
      <c r="AH1" s="1"/>
    </row>
    <row r="2" spans="1:35" s="31" customFormat="1" ht="18">
      <c r="A2" s="49" t="s">
        <v>96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6"/>
      <c r="Q2" s="26"/>
      <c r="R2" s="26"/>
      <c r="S2" s="27"/>
      <c r="T2" s="27"/>
      <c r="U2" s="27"/>
      <c r="V2" s="27"/>
      <c r="W2" s="27"/>
      <c r="X2" s="27"/>
      <c r="Y2" s="28"/>
      <c r="Z2" s="28"/>
      <c r="AA2" s="29"/>
      <c r="AB2" s="30"/>
    </row>
    <row r="3" spans="1:35" s="31" customFormat="1" ht="20.100000000000001" customHeight="1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6"/>
      <c r="Q3" s="26"/>
      <c r="R3" s="26"/>
      <c r="S3" s="27"/>
      <c r="T3" s="27"/>
      <c r="U3" s="27"/>
      <c r="V3" s="27"/>
      <c r="W3" s="27"/>
      <c r="X3" s="27"/>
      <c r="Y3" s="28"/>
      <c r="Z3" s="28"/>
      <c r="AA3" s="29"/>
      <c r="AB3" s="30"/>
    </row>
    <row r="4" spans="1:35" s="22" customFormat="1" ht="36">
      <c r="A4" s="18" t="s">
        <v>5</v>
      </c>
      <c r="B4" s="18" t="s">
        <v>6</v>
      </c>
      <c r="C4" s="153" t="s">
        <v>7</v>
      </c>
      <c r="D4" s="153"/>
      <c r="E4" s="153"/>
      <c r="F4" s="153"/>
      <c r="G4" s="153"/>
      <c r="H4" s="153"/>
      <c r="I4" s="153"/>
      <c r="J4" s="153"/>
      <c r="K4" s="153"/>
      <c r="L4" s="153"/>
      <c r="M4" s="153"/>
      <c r="N4" s="153"/>
      <c r="O4" s="19" t="s">
        <v>9</v>
      </c>
      <c r="P4" s="19" t="s">
        <v>14</v>
      </c>
      <c r="Q4" s="19" t="s">
        <v>82</v>
      </c>
      <c r="R4" s="20" t="s">
        <v>54</v>
      </c>
      <c r="S4" s="20" t="s">
        <v>55</v>
      </c>
      <c r="T4" s="21" t="s">
        <v>12</v>
      </c>
      <c r="U4" s="21" t="s">
        <v>13</v>
      </c>
      <c r="V4" s="19" t="s">
        <v>21</v>
      </c>
      <c r="W4" s="19" t="s">
        <v>56</v>
      </c>
      <c r="X4" s="19" t="s">
        <v>91</v>
      </c>
      <c r="Y4" s="19" t="s">
        <v>57</v>
      </c>
      <c r="Z4" s="19" t="s">
        <v>10</v>
      </c>
      <c r="AA4" s="21" t="s">
        <v>58</v>
      </c>
      <c r="AB4" s="21" t="s">
        <v>23</v>
      </c>
      <c r="AC4" s="21" t="s">
        <v>22</v>
      </c>
      <c r="AD4" s="21" t="s">
        <v>24</v>
      </c>
      <c r="AE4" s="21" t="s">
        <v>25</v>
      </c>
      <c r="AF4" s="19" t="s">
        <v>81</v>
      </c>
      <c r="AG4" s="21" t="s">
        <v>11</v>
      </c>
      <c r="AH4" s="21" t="s">
        <v>26</v>
      </c>
      <c r="AI4" s="21" t="s">
        <v>27</v>
      </c>
    </row>
    <row r="5" spans="1:35" s="36" customFormat="1">
      <c r="A5" s="33" t="s">
        <v>0</v>
      </c>
      <c r="B5" s="34" t="s">
        <v>3</v>
      </c>
      <c r="C5" s="37">
        <v>352</v>
      </c>
      <c r="D5" s="38" t="s">
        <v>16</v>
      </c>
      <c r="E5" s="37"/>
      <c r="F5" s="37"/>
      <c r="G5" s="33"/>
      <c r="H5" s="33"/>
      <c r="I5" s="33"/>
      <c r="J5" s="33"/>
      <c r="K5" s="33"/>
      <c r="L5" s="33"/>
      <c r="M5" s="33"/>
      <c r="N5" s="33"/>
      <c r="O5" s="12">
        <v>9438</v>
      </c>
      <c r="P5" s="39">
        <f>O5+Q5</f>
        <v>9929</v>
      </c>
      <c r="Q5" s="39">
        <v>491</v>
      </c>
      <c r="R5" s="39">
        <v>299</v>
      </c>
      <c r="S5" s="47">
        <v>0.25800000000000001</v>
      </c>
      <c r="T5" s="40">
        <f>+P5*(1-S5)+R5</f>
        <v>7666.3180000000002</v>
      </c>
      <c r="U5" s="40">
        <f>+O5*(1-S5)+R5</f>
        <v>7301.9960000000001</v>
      </c>
      <c r="V5" s="48">
        <v>5008</v>
      </c>
      <c r="W5" s="33">
        <v>0</v>
      </c>
      <c r="X5" s="33">
        <v>154</v>
      </c>
      <c r="Y5" s="48">
        <v>445</v>
      </c>
      <c r="Z5" s="48">
        <v>264</v>
      </c>
      <c r="AA5" s="40">
        <f>SUM(V5:Z5)</f>
        <v>5871</v>
      </c>
      <c r="AB5" s="40">
        <f>T5-AA5</f>
        <v>1795.3180000000002</v>
      </c>
      <c r="AC5" s="40">
        <f>+U5-V5-W5-X5-Y5</f>
        <v>1694.9960000000001</v>
      </c>
      <c r="AD5" s="35">
        <f>+AB5/P5</f>
        <v>0.18081559069392691</v>
      </c>
      <c r="AE5" s="35">
        <f>+AC5/O5</f>
        <v>0.17959271031998306</v>
      </c>
      <c r="AF5" s="42">
        <f>CEILING($AF$21*AG5,1)</f>
        <v>426</v>
      </c>
      <c r="AG5" s="35">
        <v>0.02</v>
      </c>
      <c r="AH5" s="40">
        <f>+AB5*AF5</f>
        <v>764805.46800000011</v>
      </c>
      <c r="AI5" s="40">
        <f>+AC5*AF5</f>
        <v>722068.29600000009</v>
      </c>
    </row>
    <row r="6" spans="1:35" s="36" customFormat="1">
      <c r="A6" s="33" t="s">
        <v>1</v>
      </c>
      <c r="B6" s="34" t="s">
        <v>15</v>
      </c>
      <c r="C6" s="37">
        <v>352</v>
      </c>
      <c r="D6" s="38" t="s">
        <v>16</v>
      </c>
      <c r="E6" s="37"/>
      <c r="F6" s="37"/>
      <c r="G6" s="33"/>
      <c r="H6" s="33"/>
      <c r="I6" s="33"/>
      <c r="J6" s="33"/>
      <c r="K6" s="33"/>
      <c r="L6" s="33"/>
      <c r="M6" s="33"/>
      <c r="N6" s="33"/>
      <c r="O6" s="12">
        <v>10988</v>
      </c>
      <c r="P6" s="39">
        <f>O6+Q6</f>
        <v>11448</v>
      </c>
      <c r="Q6" s="39">
        <v>460</v>
      </c>
      <c r="R6" s="39">
        <v>299</v>
      </c>
      <c r="S6" s="47">
        <v>0.25800000000000001</v>
      </c>
      <c r="T6" s="40">
        <f>+P6*(1-S6)+R6</f>
        <v>8793.4159999999993</v>
      </c>
      <c r="U6" s="40">
        <f>+O6*(1-S6)+R6</f>
        <v>8452.0959999999995</v>
      </c>
      <c r="V6" s="48">
        <v>6186</v>
      </c>
      <c r="W6" s="33">
        <v>0</v>
      </c>
      <c r="X6" s="33">
        <v>13</v>
      </c>
      <c r="Y6" s="48">
        <v>445</v>
      </c>
      <c r="Z6" s="48">
        <v>211</v>
      </c>
      <c r="AA6" s="40">
        <f>SUM(V6:Z6)</f>
        <v>6855</v>
      </c>
      <c r="AB6" s="40">
        <f>T6-AA6</f>
        <v>1938.4159999999993</v>
      </c>
      <c r="AC6" s="40">
        <f>+U6-V6-W6-X6-Y6</f>
        <v>1808.0959999999995</v>
      </c>
      <c r="AD6" s="35">
        <f>+AB6/P6</f>
        <v>0.16932354996505933</v>
      </c>
      <c r="AE6" s="35">
        <f>+AC6/O6</f>
        <v>0.16455187477247904</v>
      </c>
      <c r="AF6" s="42">
        <f>CEILING($AF$21*AG6,1)</f>
        <v>5109</v>
      </c>
      <c r="AG6" s="35">
        <v>0.24</v>
      </c>
      <c r="AH6" s="40">
        <f>+AB6*AF6</f>
        <v>9903367.3439999968</v>
      </c>
      <c r="AI6" s="40">
        <f>+AC6*AF6</f>
        <v>9237562.4639999978</v>
      </c>
    </row>
    <row r="7" spans="1:35" s="36" customFormat="1">
      <c r="A7" s="33" t="s">
        <v>2</v>
      </c>
      <c r="B7" s="34" t="s">
        <v>4</v>
      </c>
      <c r="C7" s="37">
        <v>352</v>
      </c>
      <c r="D7" s="38" t="s">
        <v>16</v>
      </c>
      <c r="E7" s="37"/>
      <c r="F7" s="37"/>
      <c r="G7" s="33"/>
      <c r="H7" s="33"/>
      <c r="I7" s="33"/>
      <c r="J7" s="33"/>
      <c r="K7" s="33"/>
      <c r="L7" s="33"/>
      <c r="M7" s="33"/>
      <c r="N7" s="33"/>
      <c r="O7" s="12">
        <v>11712</v>
      </c>
      <c r="P7" s="39">
        <f>O7+Q7</f>
        <v>12416</v>
      </c>
      <c r="Q7" s="39">
        <v>704</v>
      </c>
      <c r="R7" s="39">
        <v>299</v>
      </c>
      <c r="S7" s="47">
        <v>0.25800000000000001</v>
      </c>
      <c r="T7" s="40">
        <f>+P7*(1-S7)+R7</f>
        <v>9511.6720000000005</v>
      </c>
      <c r="U7" s="40">
        <f>+O7*(1-S7)+R7</f>
        <v>8989.3040000000001</v>
      </c>
      <c r="V7" s="48">
        <v>6856</v>
      </c>
      <c r="W7" s="33">
        <v>0</v>
      </c>
      <c r="X7" s="33">
        <v>12</v>
      </c>
      <c r="Y7" s="48">
        <v>445</v>
      </c>
      <c r="Z7" s="48">
        <v>323</v>
      </c>
      <c r="AA7" s="40">
        <f>SUM(V7:Z7)</f>
        <v>7636</v>
      </c>
      <c r="AB7" s="40">
        <f>T7-AA7</f>
        <v>1875.6720000000005</v>
      </c>
      <c r="AC7" s="40">
        <f>+U7-V7-W7-X7-Y7</f>
        <v>1676.3040000000001</v>
      </c>
      <c r="AD7" s="35">
        <f>+AB7/P7</f>
        <v>0.15106894329896911</v>
      </c>
      <c r="AE7" s="35">
        <f>+AC7/O7</f>
        <v>0.14312704918032787</v>
      </c>
      <c r="AF7" s="42">
        <f>CEILING($AF$21*AG7,1)</f>
        <v>4896</v>
      </c>
      <c r="AG7" s="35">
        <v>0.23</v>
      </c>
      <c r="AH7" s="40">
        <f>+AB7*AF7</f>
        <v>9183290.1120000016</v>
      </c>
      <c r="AI7" s="40">
        <f>+AC7*AF7</f>
        <v>8207184.3840000005</v>
      </c>
    </row>
    <row r="8" spans="1:35" s="36" customFormat="1">
      <c r="A8" s="33"/>
      <c r="B8" s="34"/>
      <c r="C8" s="37"/>
      <c r="D8" s="38"/>
      <c r="E8" s="37"/>
      <c r="F8" s="37"/>
      <c r="G8" s="33"/>
      <c r="H8" s="33"/>
      <c r="I8" s="33"/>
      <c r="J8" s="33"/>
      <c r="K8" s="33"/>
      <c r="L8" s="33"/>
      <c r="M8" s="33"/>
      <c r="N8" s="33"/>
      <c r="O8" s="12"/>
      <c r="P8" s="39"/>
      <c r="Q8" s="39"/>
      <c r="R8" s="39"/>
      <c r="S8" s="47"/>
      <c r="T8" s="40"/>
      <c r="U8" s="40"/>
      <c r="V8" s="48"/>
      <c r="W8" s="33"/>
      <c r="X8" s="33"/>
      <c r="Y8" s="48"/>
      <c r="Z8" s="48"/>
      <c r="AA8" s="40"/>
      <c r="AB8" s="40"/>
      <c r="AC8" s="40"/>
      <c r="AD8" s="35"/>
      <c r="AE8" s="35"/>
      <c r="AF8" s="42"/>
      <c r="AG8" s="35"/>
      <c r="AH8" s="40"/>
      <c r="AI8" s="40"/>
    </row>
    <row r="9" spans="1:35" s="36" customFormat="1">
      <c r="A9" s="33" t="s">
        <v>59</v>
      </c>
      <c r="B9" s="34" t="s">
        <v>36</v>
      </c>
      <c r="C9" s="43" t="s">
        <v>37</v>
      </c>
      <c r="D9" s="37">
        <v>352</v>
      </c>
      <c r="E9" s="38" t="s">
        <v>16</v>
      </c>
      <c r="F9" s="37"/>
      <c r="G9" s="38"/>
      <c r="H9" s="33"/>
      <c r="I9" s="33"/>
      <c r="J9" s="33"/>
      <c r="K9" s="33"/>
      <c r="L9" s="33"/>
      <c r="M9" s="33"/>
      <c r="N9" s="33"/>
      <c r="O9" s="12">
        <v>12376</v>
      </c>
      <c r="P9" s="39">
        <f>O9+Q9</f>
        <v>12567</v>
      </c>
      <c r="Q9" s="39">
        <v>191</v>
      </c>
      <c r="R9" s="39">
        <v>299</v>
      </c>
      <c r="S9" s="47">
        <v>0.25800000000000001</v>
      </c>
      <c r="T9" s="40">
        <f>+P9*(1-S9)+R9</f>
        <v>9623.7139999999999</v>
      </c>
      <c r="U9" s="40">
        <f>+O9*(1-S9)+R9</f>
        <v>9481.9920000000002</v>
      </c>
      <c r="V9" s="48">
        <v>6848</v>
      </c>
      <c r="W9" s="33">
        <v>0</v>
      </c>
      <c r="X9" s="41">
        <v>340</v>
      </c>
      <c r="Y9" s="48">
        <v>445</v>
      </c>
      <c r="Z9" s="48">
        <v>106</v>
      </c>
      <c r="AA9" s="40">
        <f>SUM(V9:Z9)</f>
        <v>7739</v>
      </c>
      <c r="AB9" s="40">
        <f>T9-AA9</f>
        <v>1884.7139999999999</v>
      </c>
      <c r="AC9" s="40">
        <f>+U9-V9-W9-X9-Y9</f>
        <v>1848.9920000000002</v>
      </c>
      <c r="AD9" s="35">
        <f>+AB9/P9</f>
        <v>0.14997326330866556</v>
      </c>
      <c r="AE9" s="35">
        <f>+AC9/O9</f>
        <v>0.14940142210730448</v>
      </c>
      <c r="AF9" s="42">
        <f>CEILING($AF$21*AG9,1)</f>
        <v>1065</v>
      </c>
      <c r="AG9" s="35">
        <v>0.05</v>
      </c>
      <c r="AH9" s="40">
        <f>+AB9*AF9</f>
        <v>2007220.41</v>
      </c>
      <c r="AI9" s="40">
        <f>+AC9*AF9</f>
        <v>1969176.4800000002</v>
      </c>
    </row>
    <row r="10" spans="1:35" s="36" customFormat="1">
      <c r="A10" s="33" t="s">
        <v>60</v>
      </c>
      <c r="B10" s="34" t="s">
        <v>89</v>
      </c>
      <c r="C10" s="43" t="s">
        <v>37</v>
      </c>
      <c r="D10" s="37">
        <v>352</v>
      </c>
      <c r="E10" s="38" t="s">
        <v>16</v>
      </c>
      <c r="F10" s="37"/>
      <c r="G10" s="38"/>
      <c r="H10" s="33"/>
      <c r="I10" s="33"/>
      <c r="J10" s="33"/>
      <c r="K10" s="33"/>
      <c r="L10" s="33"/>
      <c r="M10" s="33"/>
      <c r="N10" s="33"/>
      <c r="O10" s="12">
        <v>13100</v>
      </c>
      <c r="P10" s="39">
        <f>O10+Q10</f>
        <v>13429</v>
      </c>
      <c r="Q10" s="39">
        <v>329</v>
      </c>
      <c r="R10" s="39">
        <v>299</v>
      </c>
      <c r="S10" s="47">
        <v>0.25800000000000001</v>
      </c>
      <c r="T10" s="40">
        <f>+P10*(1-S10)+R10</f>
        <v>10263.317999999999</v>
      </c>
      <c r="U10" s="40">
        <f>+O10*(1-S10)+R10</f>
        <v>10019.200000000001</v>
      </c>
      <c r="V10" s="48">
        <v>7379</v>
      </c>
      <c r="W10" s="33">
        <v>0</v>
      </c>
      <c r="X10" s="41">
        <v>340</v>
      </c>
      <c r="Y10" s="48">
        <v>445</v>
      </c>
      <c r="Z10" s="48">
        <v>143</v>
      </c>
      <c r="AA10" s="40">
        <f>SUM(V10:Z10)</f>
        <v>8307</v>
      </c>
      <c r="AB10" s="40">
        <f>T10-AA10</f>
        <v>1956.3179999999993</v>
      </c>
      <c r="AC10" s="40">
        <f>+U10-V10-W10-X10-Y10</f>
        <v>1855.2000000000007</v>
      </c>
      <c r="AD10" s="35">
        <f>+AB10/P10</f>
        <v>0.14567860600193605</v>
      </c>
      <c r="AE10" s="35">
        <f>+AC10/O10</f>
        <v>0.14161832061068708</v>
      </c>
      <c r="AF10" s="42">
        <f>CEILING($AF$21*AG10,1)</f>
        <v>4683</v>
      </c>
      <c r="AG10" s="35">
        <v>0.22</v>
      </c>
      <c r="AH10" s="40">
        <f>+AB10*AF10</f>
        <v>9161437.1939999964</v>
      </c>
      <c r="AI10" s="40">
        <f>+AC10*AF10</f>
        <v>8687901.6000000034</v>
      </c>
    </row>
    <row r="11" spans="1:35" s="36" customFormat="1">
      <c r="A11" s="33" t="s">
        <v>61</v>
      </c>
      <c r="B11" s="34" t="s">
        <v>47</v>
      </c>
      <c r="C11" s="43" t="s">
        <v>37</v>
      </c>
      <c r="D11" s="37">
        <v>352</v>
      </c>
      <c r="E11" s="38" t="s">
        <v>16</v>
      </c>
      <c r="F11" s="37"/>
      <c r="G11" s="38"/>
      <c r="H11" s="33"/>
      <c r="I11" s="33"/>
      <c r="J11" s="33"/>
      <c r="K11" s="33"/>
      <c r="L11" s="33"/>
      <c r="M11" s="33"/>
      <c r="N11" s="33"/>
      <c r="O11" s="12">
        <v>14702</v>
      </c>
      <c r="P11" s="39">
        <f>O11+Q11</f>
        <v>15246</v>
      </c>
      <c r="Q11" s="39">
        <v>544</v>
      </c>
      <c r="R11" s="39">
        <v>299</v>
      </c>
      <c r="S11" s="47">
        <v>0.25800000000000001</v>
      </c>
      <c r="T11" s="40">
        <f>+P11*(1-S11)+R11</f>
        <v>11611.531999999999</v>
      </c>
      <c r="U11" s="40">
        <f>+O11*(1-S11)+R11</f>
        <v>11207.884</v>
      </c>
      <c r="V11" s="48">
        <v>8054</v>
      </c>
      <c r="W11" s="33">
        <v>0</v>
      </c>
      <c r="X11" s="41">
        <v>498</v>
      </c>
      <c r="Y11" s="48">
        <v>445</v>
      </c>
      <c r="Z11" s="48">
        <v>223</v>
      </c>
      <c r="AA11" s="40">
        <f>SUM(V11:Z11)</f>
        <v>9220</v>
      </c>
      <c r="AB11" s="40">
        <f>T11-AA11</f>
        <v>2391.5319999999992</v>
      </c>
      <c r="AC11" s="40">
        <f>+U11-V11-W11-X11-Y11</f>
        <v>2210.884</v>
      </c>
      <c r="AD11" s="35">
        <f>+AB11/P11</f>
        <v>0.15686291486291482</v>
      </c>
      <c r="AE11" s="35">
        <f>+AC11/O11</f>
        <v>0.15037981227043939</v>
      </c>
      <c r="AF11" s="42">
        <f>CEILING($AF$21*AG11,1)</f>
        <v>213</v>
      </c>
      <c r="AG11" s="35">
        <v>0.01</v>
      </c>
      <c r="AH11" s="40">
        <f>+AB11*AF11</f>
        <v>509396.31599999982</v>
      </c>
      <c r="AI11" s="40">
        <f>+AC11*AF11</f>
        <v>470918.29200000002</v>
      </c>
    </row>
    <row r="12" spans="1:35" s="36" customFormat="1">
      <c r="A12" s="33"/>
      <c r="B12" s="34"/>
      <c r="C12" s="37"/>
      <c r="D12" s="38"/>
      <c r="E12" s="43"/>
      <c r="F12" s="37"/>
      <c r="G12" s="33"/>
      <c r="H12" s="33"/>
      <c r="I12" s="33"/>
      <c r="J12" s="33"/>
      <c r="K12" s="33"/>
      <c r="L12" s="33"/>
      <c r="M12" s="33"/>
      <c r="N12" s="33"/>
      <c r="O12" s="12"/>
      <c r="P12" s="39"/>
      <c r="Q12" s="39"/>
      <c r="R12" s="39"/>
      <c r="S12" s="47"/>
      <c r="T12" s="40"/>
      <c r="U12" s="40"/>
      <c r="V12" s="48"/>
      <c r="W12" s="33"/>
      <c r="X12" s="41"/>
      <c r="Y12" s="48"/>
      <c r="Z12" s="48"/>
      <c r="AA12" s="40"/>
      <c r="AB12" s="40"/>
      <c r="AC12" s="40"/>
      <c r="AD12" s="35"/>
      <c r="AE12" s="35"/>
      <c r="AF12" s="42"/>
      <c r="AG12" s="35"/>
      <c r="AH12" s="40"/>
      <c r="AI12" s="40"/>
    </row>
    <row r="13" spans="1:35" s="36" customFormat="1">
      <c r="A13" s="33" t="s">
        <v>62</v>
      </c>
      <c r="B13" s="34" t="s">
        <v>64</v>
      </c>
      <c r="C13" s="43" t="s">
        <v>71</v>
      </c>
      <c r="D13" s="43" t="s">
        <v>37</v>
      </c>
      <c r="E13" s="43" t="s">
        <v>72</v>
      </c>
      <c r="F13" s="33">
        <v>500</v>
      </c>
      <c r="G13" s="37">
        <v>352</v>
      </c>
      <c r="H13" s="34" t="s">
        <v>16</v>
      </c>
      <c r="I13" s="37"/>
      <c r="J13" s="34"/>
      <c r="K13" s="33"/>
      <c r="L13" s="33"/>
      <c r="M13" s="33"/>
      <c r="N13" s="33"/>
      <c r="O13" s="12">
        <v>11627</v>
      </c>
      <c r="P13" s="39">
        <f>O13+Q13</f>
        <v>11927</v>
      </c>
      <c r="Q13" s="39">
        <v>300</v>
      </c>
      <c r="R13" s="39">
        <v>299</v>
      </c>
      <c r="S13" s="47">
        <v>0.25800000000000001</v>
      </c>
      <c r="T13" s="40">
        <f>+P13*(1-S13)+R13</f>
        <v>9148.8340000000007</v>
      </c>
      <c r="U13" s="40">
        <f>+O13*(1-S13)+R13</f>
        <v>8926.2340000000004</v>
      </c>
      <c r="V13" s="48">
        <v>6377</v>
      </c>
      <c r="W13" s="33">
        <v>0</v>
      </c>
      <c r="X13" s="41">
        <v>889</v>
      </c>
      <c r="Y13" s="48">
        <v>445</v>
      </c>
      <c r="Z13" s="48">
        <v>129</v>
      </c>
      <c r="AA13" s="40">
        <f>SUM(V13:Z13)</f>
        <v>7840</v>
      </c>
      <c r="AB13" s="40">
        <f>T13-AA13</f>
        <v>1308.8340000000007</v>
      </c>
      <c r="AC13" s="40">
        <f>+U13-V13-W13-X13-Y13</f>
        <v>1215.2340000000004</v>
      </c>
      <c r="AD13" s="35">
        <f>+AB13/P13</f>
        <v>0.10973706715854789</v>
      </c>
      <c r="AE13" s="35">
        <f>+AC13/O13</f>
        <v>0.10451827642556123</v>
      </c>
      <c r="AF13" s="42">
        <f>CEILING($AF$21*AG13,1)</f>
        <v>213</v>
      </c>
      <c r="AG13" s="35">
        <v>0.01</v>
      </c>
      <c r="AH13" s="40">
        <f>+AB13*AF13</f>
        <v>278781.64200000017</v>
      </c>
      <c r="AI13" s="40">
        <f>+AC13*AF13</f>
        <v>258844.84200000009</v>
      </c>
    </row>
    <row r="14" spans="1:35" s="36" customFormat="1">
      <c r="A14" s="33" t="s">
        <v>63</v>
      </c>
      <c r="B14" s="34" t="s">
        <v>65</v>
      </c>
      <c r="C14" s="43" t="s">
        <v>71</v>
      </c>
      <c r="D14" s="43" t="s">
        <v>37</v>
      </c>
      <c r="E14" s="43" t="s">
        <v>72</v>
      </c>
      <c r="F14" s="33">
        <v>500</v>
      </c>
      <c r="G14" s="37">
        <v>352</v>
      </c>
      <c r="H14" s="34" t="s">
        <v>16</v>
      </c>
      <c r="I14" s="37"/>
      <c r="J14" s="34"/>
      <c r="K14" s="33"/>
      <c r="L14" s="33"/>
      <c r="M14" s="33"/>
      <c r="N14" s="33"/>
      <c r="O14" s="12">
        <v>12649</v>
      </c>
      <c r="P14" s="39">
        <f>O14+Q14</f>
        <v>13118</v>
      </c>
      <c r="Q14" s="39">
        <v>469</v>
      </c>
      <c r="R14" s="39">
        <v>299</v>
      </c>
      <c r="S14" s="47">
        <v>0.25800000000000001</v>
      </c>
      <c r="T14" s="40">
        <f>+P14*(1-S14)+R14</f>
        <v>10032.556</v>
      </c>
      <c r="U14" s="40">
        <f>+O14*(1-S14)+R14</f>
        <v>9684.5579999999991</v>
      </c>
      <c r="V14" s="48">
        <v>7302</v>
      </c>
      <c r="W14" s="33">
        <v>0</v>
      </c>
      <c r="X14" s="41">
        <v>792</v>
      </c>
      <c r="Y14" s="48">
        <v>445</v>
      </c>
      <c r="Z14" s="48">
        <v>152</v>
      </c>
      <c r="AA14" s="40">
        <f>SUM(V14:Z14)</f>
        <v>8691</v>
      </c>
      <c r="AB14" s="40">
        <f>T14-AA14</f>
        <v>1341.5560000000005</v>
      </c>
      <c r="AC14" s="40">
        <f>+U14-V14-W14-X14-Y14</f>
        <v>1145.5579999999991</v>
      </c>
      <c r="AD14" s="35">
        <f>+AB14/P14</f>
        <v>0.10226833358743714</v>
      </c>
      <c r="AE14" s="35">
        <f>+AC14/O14</f>
        <v>9.0565103960787346E-2</v>
      </c>
      <c r="AF14" s="42">
        <f>CEILING($AF$21*AG14,1)</f>
        <v>639</v>
      </c>
      <c r="AG14" s="35">
        <v>0.03</v>
      </c>
      <c r="AH14" s="40">
        <f>+AB14*AF14</f>
        <v>857254.28400000033</v>
      </c>
      <c r="AI14" s="40">
        <f>+AC14*AF14</f>
        <v>732011.56199999945</v>
      </c>
    </row>
    <row r="15" spans="1:35" s="36" customFormat="1">
      <c r="A15" s="34" t="s">
        <v>79</v>
      </c>
      <c r="B15" s="34" t="s">
        <v>88</v>
      </c>
      <c r="C15" s="43" t="s">
        <v>71</v>
      </c>
      <c r="D15" s="43" t="s">
        <v>37</v>
      </c>
      <c r="E15" s="43" t="s">
        <v>72</v>
      </c>
      <c r="F15" s="33">
        <v>500</v>
      </c>
      <c r="G15" s="37">
        <v>352</v>
      </c>
      <c r="H15" s="34" t="s">
        <v>16</v>
      </c>
      <c r="I15" s="37"/>
      <c r="J15" s="34"/>
      <c r="K15" s="33"/>
      <c r="L15" s="33"/>
      <c r="M15" s="33"/>
      <c r="N15" s="33"/>
      <c r="O15" s="12">
        <v>13586</v>
      </c>
      <c r="P15" s="39">
        <f>O15+Q15</f>
        <v>13983</v>
      </c>
      <c r="Q15" s="39">
        <v>397</v>
      </c>
      <c r="R15" s="39">
        <v>299</v>
      </c>
      <c r="S15" s="47">
        <v>0.25800000000000001</v>
      </c>
      <c r="T15" s="40">
        <f>+P15*(1-S15)+R15</f>
        <v>10674.386</v>
      </c>
      <c r="U15" s="40">
        <f>+O15*(1-S15)+R15</f>
        <v>10379.812</v>
      </c>
      <c r="V15" s="48">
        <v>7833</v>
      </c>
      <c r="W15" s="33">
        <v>0</v>
      </c>
      <c r="X15" s="41">
        <v>680</v>
      </c>
      <c r="Y15" s="48">
        <v>445</v>
      </c>
      <c r="Z15" s="48">
        <v>190</v>
      </c>
      <c r="AA15" s="40">
        <f>SUM(V15:Z15)</f>
        <v>9148</v>
      </c>
      <c r="AB15" s="40">
        <f>T15-AA15</f>
        <v>1526.3860000000004</v>
      </c>
      <c r="AC15" s="40">
        <f>+U15-V15-W15-X15-Y15</f>
        <v>1421.8119999999999</v>
      </c>
      <c r="AD15" s="35">
        <f>+AB15/P15</f>
        <v>0.10916012300650793</v>
      </c>
      <c r="AE15" s="35">
        <f>+AC15/O15</f>
        <v>0.10465273075224495</v>
      </c>
      <c r="AF15" s="42">
        <f>CEILING($AF$21*AG15,1)</f>
        <v>3619</v>
      </c>
      <c r="AG15" s="35">
        <v>0.17</v>
      </c>
      <c r="AH15" s="40">
        <f>+AB15*AF15</f>
        <v>5523990.9340000013</v>
      </c>
      <c r="AI15" s="40">
        <f>+AC15*AF15</f>
        <v>5145537.6279999996</v>
      </c>
    </row>
    <row r="16" spans="1:35" s="36" customFormat="1">
      <c r="A16" s="34"/>
      <c r="B16" s="34"/>
      <c r="C16" s="43"/>
      <c r="D16" s="43"/>
      <c r="E16" s="43"/>
      <c r="F16" s="37"/>
      <c r="G16" s="34"/>
      <c r="H16" s="33"/>
      <c r="I16" s="33"/>
      <c r="J16" s="33"/>
      <c r="K16" s="33"/>
      <c r="L16" s="33"/>
      <c r="M16" s="33"/>
      <c r="N16" s="33"/>
      <c r="O16" s="12"/>
      <c r="P16" s="39"/>
      <c r="Q16" s="39"/>
      <c r="R16" s="39"/>
      <c r="S16" s="47"/>
      <c r="T16" s="40"/>
      <c r="U16" s="40"/>
      <c r="V16" s="48"/>
      <c r="W16" s="33"/>
      <c r="X16" s="41"/>
      <c r="Y16" s="48"/>
      <c r="Z16" s="48"/>
      <c r="AA16" s="40"/>
      <c r="AB16" s="40"/>
      <c r="AC16" s="40"/>
      <c r="AD16" s="35"/>
      <c r="AE16" s="35"/>
      <c r="AF16" s="42"/>
      <c r="AG16" s="35"/>
      <c r="AH16" s="40"/>
      <c r="AI16" s="40"/>
    </row>
    <row r="17" spans="1:35" s="36" customFormat="1">
      <c r="A17" s="34" t="s">
        <v>84</v>
      </c>
      <c r="B17" s="34" t="s">
        <v>86</v>
      </c>
      <c r="C17" s="43" t="s">
        <v>71</v>
      </c>
      <c r="D17" s="43" t="s">
        <v>72</v>
      </c>
      <c r="E17" s="37">
        <v>352</v>
      </c>
      <c r="F17" s="34" t="s">
        <v>16</v>
      </c>
      <c r="G17" s="34"/>
      <c r="H17" s="33"/>
      <c r="I17" s="33"/>
      <c r="J17" s="33"/>
      <c r="K17" s="33"/>
      <c r="L17" s="33"/>
      <c r="M17" s="33"/>
      <c r="N17" s="33"/>
      <c r="O17" s="12">
        <v>12708</v>
      </c>
      <c r="P17" s="39">
        <f>O17+Q17</f>
        <v>13704</v>
      </c>
      <c r="Q17" s="39">
        <v>996</v>
      </c>
      <c r="R17" s="39">
        <v>299</v>
      </c>
      <c r="S17" s="47">
        <v>0.25800000000000001</v>
      </c>
      <c r="T17" s="40">
        <f>+P17*(1-S17)+R17</f>
        <v>10467.368</v>
      </c>
      <c r="U17" s="40">
        <f>+O17*(1-S17)+R17</f>
        <v>9728.3359999999993</v>
      </c>
      <c r="V17" s="48">
        <v>8021</v>
      </c>
      <c r="W17" s="33">
        <v>0</v>
      </c>
      <c r="X17" s="41">
        <v>585</v>
      </c>
      <c r="Y17" s="48">
        <v>445</v>
      </c>
      <c r="Z17" s="48">
        <v>398</v>
      </c>
      <c r="AA17" s="40">
        <f>SUM(V17:Z17)</f>
        <v>9449</v>
      </c>
      <c r="AB17" s="40">
        <f>T17-AA17</f>
        <v>1018.3680000000004</v>
      </c>
      <c r="AC17" s="40">
        <f>+U17-V17-W17-X17-Y17</f>
        <v>677.33599999999933</v>
      </c>
      <c r="AD17" s="35">
        <f>+AB17/P17</f>
        <v>7.4311733800350291E-2</v>
      </c>
      <c r="AE17" s="35">
        <f>+AC17/O17</f>
        <v>5.3299968523764507E-2</v>
      </c>
      <c r="AF17" s="42">
        <f>CEILING($AF$21*AG17,1)</f>
        <v>213</v>
      </c>
      <c r="AG17" s="35">
        <v>0.01</v>
      </c>
      <c r="AH17" s="40">
        <f>+AB17*AF17</f>
        <v>216912.38400000008</v>
      </c>
      <c r="AI17" s="40">
        <f>+AC17*AF17</f>
        <v>144272.56799999985</v>
      </c>
    </row>
    <row r="18" spans="1:35" s="36" customFormat="1">
      <c r="A18" s="34" t="s">
        <v>85</v>
      </c>
      <c r="B18" s="34" t="s">
        <v>87</v>
      </c>
      <c r="C18" s="43" t="s">
        <v>71</v>
      </c>
      <c r="D18" s="43" t="s">
        <v>72</v>
      </c>
      <c r="E18" s="37">
        <v>352</v>
      </c>
      <c r="F18" s="34" t="s">
        <v>16</v>
      </c>
      <c r="G18" s="34"/>
      <c r="H18" s="33"/>
      <c r="I18" s="33"/>
      <c r="J18" s="33"/>
      <c r="K18" s="33"/>
      <c r="L18" s="33"/>
      <c r="M18" s="33"/>
      <c r="N18" s="33"/>
      <c r="O18" s="12">
        <v>13645</v>
      </c>
      <c r="P18" s="39">
        <f>O18+Q18</f>
        <v>14803</v>
      </c>
      <c r="Q18" s="39">
        <v>1158</v>
      </c>
      <c r="R18" s="39">
        <v>299</v>
      </c>
      <c r="S18" s="47">
        <v>0.25800000000000001</v>
      </c>
      <c r="T18" s="40">
        <f>+P18*(1-S18)+R18</f>
        <v>11282.825999999999</v>
      </c>
      <c r="U18" s="40">
        <f>+O18*(1-S18)+R18</f>
        <v>10423.59</v>
      </c>
      <c r="V18" s="48">
        <v>8285</v>
      </c>
      <c r="W18" s="33">
        <v>0</v>
      </c>
      <c r="X18" s="41">
        <v>530</v>
      </c>
      <c r="Y18" s="48">
        <v>445</v>
      </c>
      <c r="Z18" s="48">
        <v>428</v>
      </c>
      <c r="AA18" s="40">
        <f>SUM(V18:Z18)</f>
        <v>9688</v>
      </c>
      <c r="AB18" s="40">
        <f>T18-AA18</f>
        <v>1594.8259999999991</v>
      </c>
      <c r="AC18" s="40">
        <f>+U18-V18-W18-X18-Y18</f>
        <v>1163.5900000000001</v>
      </c>
      <c r="AD18" s="35">
        <f>+AB18/P18</f>
        <v>0.10773667499831109</v>
      </c>
      <c r="AE18" s="35">
        <f>+AC18/O18</f>
        <v>8.5275925247343357E-2</v>
      </c>
      <c r="AF18" s="42">
        <f>CEILING($AF$21*AG18,1)</f>
        <v>213</v>
      </c>
      <c r="AG18" s="35">
        <v>0.01</v>
      </c>
      <c r="AH18" s="40">
        <f>+AB18*AF18</f>
        <v>339697.93799999979</v>
      </c>
      <c r="AI18" s="40">
        <f>+AC18*AF18</f>
        <v>247844.67000000004</v>
      </c>
    </row>
    <row r="19" spans="1:35" s="36" customFormat="1">
      <c r="A19" s="33"/>
      <c r="B19" s="33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12"/>
      <c r="P19" s="33"/>
      <c r="Q19" s="33"/>
      <c r="R19" s="33"/>
      <c r="S19" s="11"/>
      <c r="T19" s="40"/>
      <c r="U19" s="40"/>
      <c r="V19" s="33"/>
      <c r="W19" s="33"/>
      <c r="X19" s="33"/>
      <c r="Y19" s="33"/>
      <c r="Z19" s="33"/>
      <c r="AA19" s="40"/>
      <c r="AB19" s="40"/>
      <c r="AC19" s="40"/>
      <c r="AD19" s="35"/>
      <c r="AE19" s="35"/>
      <c r="AF19" s="42"/>
      <c r="AG19" s="35"/>
      <c r="AH19" s="40"/>
      <c r="AI19" s="40"/>
    </row>
    <row r="20" spans="1:35"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9"/>
      <c r="P20" s="9"/>
      <c r="Q20" s="9"/>
      <c r="R20" s="10"/>
      <c r="S20" s="10"/>
      <c r="T20" s="9"/>
      <c r="U20" s="9"/>
      <c r="V20" s="9"/>
      <c r="W20" s="9"/>
      <c r="X20" s="9"/>
      <c r="Y20" s="9"/>
    </row>
    <row r="21" spans="1:35" s="17" customFormat="1" ht="20.100000000000001" customHeight="1">
      <c r="A21" s="154" t="s">
        <v>8</v>
      </c>
      <c r="B21" s="155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51">
        <f>SUMPRODUCT(O5:O20,$AG$5:$AG$20)</f>
        <v>12236.350000000002</v>
      </c>
      <c r="P21" s="51">
        <f>SUMPRODUCT(P5:P20,$AG$5:$AG$20)</f>
        <v>12711.960000000005</v>
      </c>
      <c r="Q21" s="51">
        <f>SUMPRODUCT(Q5:Q20,$AG$5:$AG$20)</f>
        <v>475.60999999999996</v>
      </c>
      <c r="R21" s="51">
        <f>SUMPRODUCT(R5:R20,$AG$5:$AG$20)</f>
        <v>299</v>
      </c>
      <c r="S21" s="53">
        <f>SUMPRODUCT(S5:S20,$AG$5:$AG$20)</f>
        <v>0.25800000000000006</v>
      </c>
      <c r="T21" s="24">
        <f>SUMPRODUCT(T5:T19,AG5:AG19)</f>
        <v>9731.2743199999986</v>
      </c>
      <c r="U21" s="24">
        <f>SUMPRODUCT(U5:U19,AG5:AG19)</f>
        <v>9378.3716999999979</v>
      </c>
      <c r="V21" s="55">
        <f>SUMPRODUCT(V5:V20,$AG$5:$AG$20)</f>
        <v>6985.5000000000027</v>
      </c>
      <c r="W21" s="55">
        <f>SUMPRODUCT(W5:W20,$AG$5:$AG$20)</f>
        <v>0</v>
      </c>
      <c r="X21" s="59">
        <f>SUMPRODUCT(X5:X20,$AG$5:$AG$20)</f>
        <v>265.14000000000004</v>
      </c>
      <c r="Y21" s="59">
        <f>SUMPRODUCT(Y5:Y20,$AG$5:$AG$20)</f>
        <v>445</v>
      </c>
      <c r="Z21" s="54">
        <f>SUMPRODUCT(Z5:Z20,$AG$5:$AG$20)</f>
        <v>215.61</v>
      </c>
      <c r="AA21" s="24">
        <f>V21+X21+Y21+W21+Z21</f>
        <v>7911.2500000000027</v>
      </c>
      <c r="AB21" s="24">
        <f>T21-AA21</f>
        <v>1820.0243199999959</v>
      </c>
      <c r="AC21" s="24">
        <f>+U21-V21-W21-X21-Y21</f>
        <v>1682.7316999999953</v>
      </c>
      <c r="AD21" s="23">
        <f>+AB21/P21</f>
        <v>0.14317416983690912</v>
      </c>
      <c r="AE21" s="23">
        <f>AC21/O21</f>
        <v>0.13751908861711171</v>
      </c>
      <c r="AF21" s="60">
        <v>21286</v>
      </c>
      <c r="AG21" s="58">
        <f>SUM(AG5:AG19)</f>
        <v>1</v>
      </c>
      <c r="AH21" s="24">
        <f>+AB21*AF21</f>
        <v>38741037.675519913</v>
      </c>
      <c r="AI21" s="24">
        <f>+AC21*AF21</f>
        <v>35818626.966199897</v>
      </c>
    </row>
    <row r="22" spans="1:35" ht="18" customHeight="1"/>
    <row r="23" spans="1:35" ht="18" customHeight="1">
      <c r="A23" s="50" t="s">
        <v>92</v>
      </c>
    </row>
    <row r="24" spans="1:35" s="31" customFormat="1" ht="18" customHeight="1">
      <c r="A24" s="49" t="s">
        <v>97</v>
      </c>
      <c r="B24" s="25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6"/>
      <c r="Q24" s="26"/>
      <c r="R24" s="26"/>
      <c r="S24" s="27"/>
      <c r="T24" s="27"/>
      <c r="U24" s="27"/>
      <c r="V24" s="27"/>
      <c r="W24" s="27"/>
      <c r="X24" s="27"/>
      <c r="Y24" s="28"/>
      <c r="Z24" s="28"/>
      <c r="AA24" s="29"/>
      <c r="AB24" s="30"/>
    </row>
    <row r="25" spans="1:35" s="31" customFormat="1" ht="18" customHeight="1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6"/>
      <c r="Q25" s="26"/>
      <c r="R25" s="26"/>
      <c r="S25" s="27"/>
      <c r="T25" s="27"/>
      <c r="U25" s="27"/>
      <c r="V25" s="27"/>
      <c r="W25" s="27"/>
      <c r="X25" s="27"/>
      <c r="Y25" s="28"/>
      <c r="Z25" s="28"/>
      <c r="AA25" s="29"/>
      <c r="AB25" s="30"/>
    </row>
    <row r="26" spans="1:35" s="22" customFormat="1" ht="36">
      <c r="A26" s="18" t="s">
        <v>5</v>
      </c>
      <c r="B26" s="18" t="s">
        <v>6</v>
      </c>
      <c r="C26" s="153" t="s">
        <v>7</v>
      </c>
      <c r="D26" s="153"/>
      <c r="E26" s="153"/>
      <c r="F26" s="153"/>
      <c r="G26" s="153"/>
      <c r="H26" s="153"/>
      <c r="I26" s="153"/>
      <c r="J26" s="153"/>
      <c r="K26" s="153"/>
      <c r="L26" s="153"/>
      <c r="M26" s="153"/>
      <c r="N26" s="153"/>
      <c r="O26" s="19" t="s">
        <v>9</v>
      </c>
      <c r="P26" s="19" t="s">
        <v>14</v>
      </c>
      <c r="Q26" s="19" t="s">
        <v>82</v>
      </c>
      <c r="R26" s="20" t="s">
        <v>54</v>
      </c>
      <c r="S26" s="20" t="s">
        <v>55</v>
      </c>
      <c r="T26" s="21" t="s">
        <v>12</v>
      </c>
      <c r="U26" s="21" t="s">
        <v>13</v>
      </c>
      <c r="V26" s="19" t="s">
        <v>21</v>
      </c>
      <c r="W26" s="19" t="s">
        <v>56</v>
      </c>
      <c r="X26" s="19" t="s">
        <v>91</v>
      </c>
      <c r="Y26" s="19" t="s">
        <v>57</v>
      </c>
      <c r="Z26" s="19" t="s">
        <v>10</v>
      </c>
      <c r="AA26" s="21" t="s">
        <v>58</v>
      </c>
      <c r="AB26" s="21" t="s">
        <v>23</v>
      </c>
      <c r="AC26" s="21" t="s">
        <v>22</v>
      </c>
      <c r="AD26" s="21" t="s">
        <v>24</v>
      </c>
      <c r="AE26" s="21" t="s">
        <v>25</v>
      </c>
      <c r="AF26" s="19" t="s">
        <v>81</v>
      </c>
      <c r="AG26" s="21" t="s">
        <v>11</v>
      </c>
      <c r="AH26" s="21" t="s">
        <v>26</v>
      </c>
      <c r="AI26" s="21" t="s">
        <v>27</v>
      </c>
    </row>
    <row r="27" spans="1:35" s="36" customFormat="1">
      <c r="A27" s="33" t="s">
        <v>17</v>
      </c>
      <c r="B27" s="34" t="s">
        <v>28</v>
      </c>
      <c r="C27" s="43" t="s">
        <v>83</v>
      </c>
      <c r="D27" s="38">
        <v>0</v>
      </c>
      <c r="E27" s="38" t="s">
        <v>16</v>
      </c>
      <c r="F27" s="37"/>
      <c r="G27" s="33"/>
      <c r="H27" s="33"/>
      <c r="I27" s="33"/>
      <c r="J27" s="33"/>
      <c r="K27" s="33"/>
      <c r="L27" s="33"/>
      <c r="M27" s="33"/>
      <c r="N27" s="33"/>
      <c r="O27" s="12" t="e">
        <f>#REF!</f>
        <v>#REF!</v>
      </c>
      <c r="P27" s="39" t="e">
        <f>O27+Q27</f>
        <v>#REF!</v>
      </c>
      <c r="Q27" s="48">
        <v>491</v>
      </c>
      <c r="R27" s="39">
        <v>314.37</v>
      </c>
      <c r="S27" s="47">
        <v>0.245</v>
      </c>
      <c r="T27" s="44" t="e">
        <f>+P27*(1-S27)+R27</f>
        <v>#REF!</v>
      </c>
      <c r="U27" s="44" t="e">
        <f>+O27*(1-S27)+R27</f>
        <v>#REF!</v>
      </c>
      <c r="V27" s="41">
        <v>5343</v>
      </c>
      <c r="W27" s="33">
        <v>0</v>
      </c>
      <c r="X27" s="33">
        <v>0</v>
      </c>
      <c r="Y27" s="48">
        <v>445</v>
      </c>
      <c r="Z27" s="41">
        <v>264</v>
      </c>
      <c r="AA27" s="44">
        <f>SUM(V27:Z27)</f>
        <v>6052</v>
      </c>
      <c r="AB27" s="44" t="e">
        <f>T27-AA27</f>
        <v>#REF!</v>
      </c>
      <c r="AC27" s="44" t="e">
        <f>+U27-V27-W27-X27-Y27</f>
        <v>#REF!</v>
      </c>
      <c r="AD27" s="35" t="e">
        <f>+AB27/P27</f>
        <v>#REF!</v>
      </c>
      <c r="AE27" s="35" t="e">
        <f>+AC27/O27</f>
        <v>#REF!</v>
      </c>
      <c r="AF27" s="42">
        <f>CEILING(AG27*$AF$78,1)</f>
        <v>22</v>
      </c>
      <c r="AG27" s="35">
        <v>1E-3</v>
      </c>
      <c r="AH27" s="40" t="e">
        <f>+AB27*AF27</f>
        <v>#REF!</v>
      </c>
      <c r="AI27" s="40" t="e">
        <f>+AC27*AF27</f>
        <v>#REF!</v>
      </c>
    </row>
    <row r="28" spans="1:35" s="36" customFormat="1">
      <c r="A28" s="33" t="s">
        <v>18</v>
      </c>
      <c r="B28" s="34" t="s">
        <v>15</v>
      </c>
      <c r="C28" s="43" t="s">
        <v>83</v>
      </c>
      <c r="D28" s="38">
        <v>0</v>
      </c>
      <c r="E28" s="38" t="s">
        <v>16</v>
      </c>
      <c r="F28" s="37"/>
      <c r="G28" s="33"/>
      <c r="H28" s="33"/>
      <c r="I28" s="33"/>
      <c r="J28" s="33"/>
      <c r="K28" s="33"/>
      <c r="L28" s="33"/>
      <c r="M28" s="33"/>
      <c r="N28" s="33"/>
      <c r="O28" s="12" t="e">
        <f>#REF!</f>
        <v>#REF!</v>
      </c>
      <c r="P28" s="39" t="e">
        <f>O28+Q28</f>
        <v>#REF!</v>
      </c>
      <c r="Q28" s="48">
        <v>460</v>
      </c>
      <c r="R28" s="39">
        <v>314.37</v>
      </c>
      <c r="S28" s="47">
        <v>0.245</v>
      </c>
      <c r="T28" s="44" t="e">
        <f>+P28*(1-S28)+R28</f>
        <v>#REF!</v>
      </c>
      <c r="U28" s="44" t="e">
        <f>+O28*(1-S28)+R28</f>
        <v>#REF!</v>
      </c>
      <c r="V28" s="41">
        <v>6565</v>
      </c>
      <c r="W28" s="33">
        <v>0</v>
      </c>
      <c r="X28" s="33">
        <v>13</v>
      </c>
      <c r="Y28" s="48">
        <v>445</v>
      </c>
      <c r="Z28" s="41">
        <v>211</v>
      </c>
      <c r="AA28" s="44">
        <f>SUM(V28:Z28)</f>
        <v>7234</v>
      </c>
      <c r="AB28" s="44" t="e">
        <f>T28-AA28</f>
        <v>#REF!</v>
      </c>
      <c r="AC28" s="44" t="e">
        <f>+U28-V28-W28-X28-Y28</f>
        <v>#REF!</v>
      </c>
      <c r="AD28" s="35" t="e">
        <f>+AB28/P28</f>
        <v>#REF!</v>
      </c>
      <c r="AE28" s="35" t="e">
        <f>+AC28/O28</f>
        <v>#REF!</v>
      </c>
      <c r="AF28" s="42">
        <f>CEILING(AG28*$AF$78,1)</f>
        <v>3875</v>
      </c>
      <c r="AG28" s="35">
        <v>0.182</v>
      </c>
      <c r="AH28" s="40" t="e">
        <f>+AB28*AF28</f>
        <v>#REF!</v>
      </c>
      <c r="AI28" s="40" t="e">
        <f>+AC28*AF28</f>
        <v>#REF!</v>
      </c>
    </row>
    <row r="29" spans="1:35" s="36" customFormat="1">
      <c r="A29" s="33" t="s">
        <v>19</v>
      </c>
      <c r="B29" s="34" t="s">
        <v>30</v>
      </c>
      <c r="C29" s="43" t="s">
        <v>83</v>
      </c>
      <c r="D29" s="38">
        <v>0</v>
      </c>
      <c r="E29" s="38" t="s">
        <v>16</v>
      </c>
      <c r="F29" s="37"/>
      <c r="G29" s="33"/>
      <c r="H29" s="33"/>
      <c r="I29" s="33"/>
      <c r="J29" s="33"/>
      <c r="K29" s="33"/>
      <c r="L29" s="33"/>
      <c r="M29" s="33"/>
      <c r="N29" s="33"/>
      <c r="O29" s="12" t="e">
        <f>#REF!</f>
        <v>#REF!</v>
      </c>
      <c r="P29" s="39" t="e">
        <f>O29+Q29</f>
        <v>#REF!</v>
      </c>
      <c r="Q29" s="48">
        <v>704</v>
      </c>
      <c r="R29" s="39">
        <v>314.37</v>
      </c>
      <c r="S29" s="47">
        <v>0.245</v>
      </c>
      <c r="T29" s="44" t="e">
        <f>+P29*(1-S29)+R29</f>
        <v>#REF!</v>
      </c>
      <c r="U29" s="44" t="e">
        <f>+O29*(1-S29)+R29</f>
        <v>#REF!</v>
      </c>
      <c r="V29" s="41">
        <v>7183</v>
      </c>
      <c r="W29" s="33">
        <v>0</v>
      </c>
      <c r="X29" s="33">
        <v>12</v>
      </c>
      <c r="Y29" s="48">
        <v>445</v>
      </c>
      <c r="Z29" s="41">
        <v>323</v>
      </c>
      <c r="AA29" s="44">
        <f>SUM(V29:Z29)</f>
        <v>7963</v>
      </c>
      <c r="AB29" s="44" t="e">
        <f>T29-AA29</f>
        <v>#REF!</v>
      </c>
      <c r="AC29" s="44" t="e">
        <f>+U29-V29-W29-X29-Y29</f>
        <v>#REF!</v>
      </c>
      <c r="AD29" s="35" t="e">
        <f>+AB29/P29</f>
        <v>#REF!</v>
      </c>
      <c r="AE29" s="35" t="e">
        <f>+AC29/O29</f>
        <v>#REF!</v>
      </c>
      <c r="AF29" s="42">
        <f>CEILING(AG29*$AF$78,1)</f>
        <v>4258</v>
      </c>
      <c r="AG29" s="35">
        <v>0.2</v>
      </c>
      <c r="AH29" s="40" t="e">
        <f>+AB29*AF29</f>
        <v>#REF!</v>
      </c>
      <c r="AI29" s="40" t="e">
        <f>+AC29*AF29</f>
        <v>#REF!</v>
      </c>
    </row>
    <row r="30" spans="1:35" s="36" customFormat="1">
      <c r="A30" s="33" t="s">
        <v>20</v>
      </c>
      <c r="B30" s="34" t="s">
        <v>29</v>
      </c>
      <c r="C30" s="43" t="s">
        <v>83</v>
      </c>
      <c r="D30" s="37">
        <v>0</v>
      </c>
      <c r="E30" s="38" t="s">
        <v>16</v>
      </c>
      <c r="F30" s="37"/>
      <c r="G30" s="33"/>
      <c r="H30" s="33"/>
      <c r="I30" s="33"/>
      <c r="J30" s="33"/>
      <c r="K30" s="33"/>
      <c r="L30" s="33"/>
      <c r="M30" s="33"/>
      <c r="N30" s="33"/>
      <c r="O30" s="12" t="e">
        <f>#REF!</f>
        <v>#REF!</v>
      </c>
      <c r="P30" s="39" t="e">
        <f>O30+Q30</f>
        <v>#REF!</v>
      </c>
      <c r="Q30" s="48">
        <v>544</v>
      </c>
      <c r="R30" s="39">
        <v>314.37</v>
      </c>
      <c r="S30" s="47">
        <v>0.245</v>
      </c>
      <c r="T30" s="44" t="e">
        <f>+P30*(1-S30)+R30</f>
        <v>#REF!</v>
      </c>
      <c r="U30" s="44" t="e">
        <f>+O30*(1-S30)+R30</f>
        <v>#REF!</v>
      </c>
      <c r="V30" s="41">
        <v>7882</v>
      </c>
      <c r="W30" s="33">
        <v>0</v>
      </c>
      <c r="X30" s="33">
        <v>0</v>
      </c>
      <c r="Y30" s="48">
        <v>445</v>
      </c>
      <c r="Z30" s="41">
        <v>223</v>
      </c>
      <c r="AA30" s="44">
        <f>SUM(V30:Z30)</f>
        <v>8550</v>
      </c>
      <c r="AB30" s="44" t="e">
        <f>T30-AA30</f>
        <v>#REF!</v>
      </c>
      <c r="AC30" s="44" t="e">
        <f>+U30-V30-W30-X30-Y30</f>
        <v>#REF!</v>
      </c>
      <c r="AD30" s="35" t="e">
        <f>+AB30/P30</f>
        <v>#REF!</v>
      </c>
      <c r="AE30" s="35" t="e">
        <f>+AC30/O30</f>
        <v>#REF!</v>
      </c>
      <c r="AF30" s="42">
        <f>CEILING(AG30*$AF$78,1)</f>
        <v>256</v>
      </c>
      <c r="AG30" s="35">
        <v>1.2E-2</v>
      </c>
      <c r="AH30" s="40" t="e">
        <f>+AB30*AF30</f>
        <v>#REF!</v>
      </c>
      <c r="AI30" s="40" t="e">
        <f>+AC30*AF30</f>
        <v>#REF!</v>
      </c>
    </row>
    <row r="31" spans="1:35" s="36" customFormat="1">
      <c r="A31" s="33"/>
      <c r="B31" s="34"/>
      <c r="C31" s="43"/>
      <c r="D31" s="37"/>
      <c r="E31" s="38"/>
      <c r="F31" s="37"/>
      <c r="G31" s="33"/>
      <c r="H31" s="33"/>
      <c r="I31" s="33"/>
      <c r="J31" s="33"/>
      <c r="K31" s="33"/>
      <c r="L31" s="33"/>
      <c r="M31" s="33"/>
      <c r="N31" s="33"/>
      <c r="O31" s="12"/>
      <c r="P31" s="39"/>
      <c r="Q31" s="48"/>
      <c r="R31" s="39"/>
      <c r="S31" s="47"/>
      <c r="T31" s="44"/>
      <c r="U31" s="44"/>
      <c r="V31" s="41"/>
      <c r="W31" s="33"/>
      <c r="X31" s="33"/>
      <c r="Y31" s="48"/>
      <c r="Z31" s="41"/>
      <c r="AA31" s="44"/>
      <c r="AB31" s="44"/>
      <c r="AC31" s="44"/>
      <c r="AD31" s="35"/>
      <c r="AE31" s="35"/>
      <c r="AF31" s="42"/>
      <c r="AG31" s="35"/>
      <c r="AH31" s="40"/>
      <c r="AI31" s="40"/>
    </row>
    <row r="32" spans="1:35" s="36" customFormat="1">
      <c r="A32" s="33"/>
      <c r="B32" s="34"/>
      <c r="C32" s="43"/>
      <c r="D32" s="37"/>
      <c r="E32" s="38"/>
      <c r="F32" s="37"/>
      <c r="G32" s="33"/>
      <c r="H32" s="33"/>
      <c r="I32" s="33"/>
      <c r="J32" s="33"/>
      <c r="K32" s="33"/>
      <c r="L32" s="33"/>
      <c r="M32" s="33"/>
      <c r="N32" s="33"/>
      <c r="O32" s="12"/>
      <c r="P32" s="39"/>
      <c r="Q32" s="48"/>
      <c r="R32" s="39"/>
      <c r="S32" s="47"/>
      <c r="T32" s="44"/>
      <c r="U32" s="44"/>
      <c r="V32" s="41"/>
      <c r="W32" s="33"/>
      <c r="X32" s="33"/>
      <c r="Y32" s="48"/>
      <c r="Z32" s="41"/>
      <c r="AA32" s="44"/>
      <c r="AB32" s="44"/>
      <c r="AC32" s="44"/>
      <c r="AD32" s="35"/>
      <c r="AE32" s="35"/>
      <c r="AF32" s="42"/>
      <c r="AG32" s="35"/>
      <c r="AH32" s="40"/>
      <c r="AI32" s="40"/>
    </row>
    <row r="33" spans="1:35" s="36" customFormat="1">
      <c r="A33" s="33"/>
      <c r="B33" s="34"/>
      <c r="C33" s="43"/>
      <c r="D33" s="37"/>
      <c r="E33" s="38"/>
      <c r="F33" s="37"/>
      <c r="G33" s="33"/>
      <c r="H33" s="33"/>
      <c r="I33" s="33"/>
      <c r="J33" s="33"/>
      <c r="K33" s="33"/>
      <c r="L33" s="33"/>
      <c r="M33" s="33"/>
      <c r="N33" s="33"/>
      <c r="O33" s="12"/>
      <c r="P33" s="39"/>
      <c r="Q33" s="48"/>
      <c r="R33" s="39"/>
      <c r="S33" s="47"/>
      <c r="T33" s="44"/>
      <c r="U33" s="44"/>
      <c r="V33" s="41"/>
      <c r="W33" s="33"/>
      <c r="X33" s="33"/>
      <c r="Y33" s="48"/>
      <c r="Z33" s="41"/>
      <c r="AA33" s="44"/>
      <c r="AB33" s="44"/>
      <c r="AC33" s="44"/>
      <c r="AD33" s="35"/>
      <c r="AE33" s="35"/>
      <c r="AF33" s="42"/>
      <c r="AG33" s="35"/>
      <c r="AH33" s="40"/>
      <c r="AI33" s="40"/>
    </row>
    <row r="34" spans="1:35" s="36" customFormat="1">
      <c r="A34" s="33"/>
      <c r="B34" s="34"/>
      <c r="C34" s="43"/>
      <c r="D34" s="37"/>
      <c r="E34" s="38"/>
      <c r="F34" s="37"/>
      <c r="G34" s="33"/>
      <c r="H34" s="33"/>
      <c r="I34" s="33"/>
      <c r="J34" s="33"/>
      <c r="K34" s="33"/>
      <c r="L34" s="33"/>
      <c r="M34" s="33"/>
      <c r="N34" s="33"/>
      <c r="O34" s="12"/>
      <c r="P34" s="39"/>
      <c r="Q34" s="48"/>
      <c r="R34" s="39"/>
      <c r="S34" s="47"/>
      <c r="T34" s="44"/>
      <c r="U34" s="44"/>
      <c r="V34" s="41"/>
      <c r="W34" s="33"/>
      <c r="X34" s="33"/>
      <c r="Y34" s="48"/>
      <c r="Z34" s="41"/>
      <c r="AA34" s="44"/>
      <c r="AB34" s="44"/>
      <c r="AC34" s="44"/>
      <c r="AD34" s="35"/>
      <c r="AE34" s="35"/>
      <c r="AF34" s="42"/>
      <c r="AG34" s="35"/>
      <c r="AH34" s="40"/>
      <c r="AI34" s="40"/>
    </row>
    <row r="35" spans="1:35" s="36" customFormat="1">
      <c r="A35" s="33"/>
      <c r="B35" s="34"/>
      <c r="C35" s="37"/>
      <c r="D35" s="37"/>
      <c r="E35" s="37"/>
      <c r="F35" s="37"/>
      <c r="G35" s="33"/>
      <c r="H35" s="33"/>
      <c r="I35" s="33"/>
      <c r="J35" s="33"/>
      <c r="K35" s="33"/>
      <c r="L35" s="33"/>
      <c r="M35" s="33"/>
      <c r="N35" s="33"/>
      <c r="O35" s="12"/>
      <c r="P35" s="39"/>
      <c r="Q35" s="48"/>
      <c r="R35" s="39"/>
      <c r="S35" s="47"/>
      <c r="T35" s="44"/>
      <c r="U35" s="44"/>
      <c r="V35" s="41"/>
      <c r="W35" s="33"/>
      <c r="X35" s="33"/>
      <c r="Y35" s="48"/>
      <c r="Z35" s="41"/>
      <c r="AA35" s="44"/>
      <c r="AB35" s="44"/>
      <c r="AC35" s="44"/>
      <c r="AD35" s="35"/>
      <c r="AE35" s="35"/>
      <c r="AF35" s="42"/>
      <c r="AG35" s="35"/>
      <c r="AH35" s="40"/>
      <c r="AI35" s="40"/>
    </row>
    <row r="36" spans="1:35" s="36" customFormat="1">
      <c r="A36" s="33" t="s">
        <v>31</v>
      </c>
      <c r="B36" s="34" t="s">
        <v>35</v>
      </c>
      <c r="C36" s="43" t="s">
        <v>37</v>
      </c>
      <c r="D36" s="37">
        <v>0</v>
      </c>
      <c r="E36" s="38" t="s">
        <v>16</v>
      </c>
      <c r="F36" s="37"/>
      <c r="G36" s="33"/>
      <c r="H36" s="33"/>
      <c r="I36" s="33"/>
      <c r="J36" s="33"/>
      <c r="K36" s="33"/>
      <c r="L36" s="33"/>
      <c r="M36" s="33"/>
      <c r="N36" s="33"/>
      <c r="O36" s="12" t="e">
        <f>#REF!</f>
        <v>#REF!</v>
      </c>
      <c r="P36" s="39" t="e">
        <f>O36+Q36</f>
        <v>#REF!</v>
      </c>
      <c r="Q36" s="48">
        <v>191</v>
      </c>
      <c r="R36" s="39">
        <v>314.37</v>
      </c>
      <c r="S36" s="47">
        <v>0.245</v>
      </c>
      <c r="T36" s="40" t="e">
        <f>+P36*(1-S36)+R36</f>
        <v>#REF!</v>
      </c>
      <c r="U36" s="40" t="e">
        <f>+O36*(1-S36)+R36</f>
        <v>#REF!</v>
      </c>
      <c r="V36" s="41">
        <v>5569</v>
      </c>
      <c r="W36" s="33">
        <v>0</v>
      </c>
      <c r="X36" s="41">
        <v>364</v>
      </c>
      <c r="Y36" s="48">
        <v>445</v>
      </c>
      <c r="Z36" s="41">
        <v>106</v>
      </c>
      <c r="AA36" s="44">
        <f>SUM(V36:Z36)</f>
        <v>6484</v>
      </c>
      <c r="AB36" s="44" t="e">
        <f>T36-AA36</f>
        <v>#REF!</v>
      </c>
      <c r="AC36" s="44" t="e">
        <f>+U36-V36-W36-X36-Y36</f>
        <v>#REF!</v>
      </c>
      <c r="AD36" s="35" t="e">
        <f>+AB36/P36</f>
        <v>#REF!</v>
      </c>
      <c r="AE36" s="35" t="e">
        <f>+AC36/O36</f>
        <v>#REF!</v>
      </c>
      <c r="AF36" s="42">
        <f>CEILING(AG36*$AF$78,1)</f>
        <v>43</v>
      </c>
      <c r="AG36" s="35">
        <v>2E-3</v>
      </c>
      <c r="AH36" s="40" t="e">
        <f>+AB36*AF36</f>
        <v>#REF!</v>
      </c>
      <c r="AI36" s="40" t="e">
        <f>+AC36*AF36</f>
        <v>#REF!</v>
      </c>
    </row>
    <row r="37" spans="1:35" s="36" customFormat="1">
      <c r="A37" s="33" t="s">
        <v>32</v>
      </c>
      <c r="B37" s="34" t="s">
        <v>46</v>
      </c>
      <c r="C37" s="43" t="s">
        <v>37</v>
      </c>
      <c r="D37" s="37">
        <v>0</v>
      </c>
      <c r="E37" s="38" t="s">
        <v>16</v>
      </c>
      <c r="F37" s="37"/>
      <c r="G37" s="33"/>
      <c r="H37" s="33"/>
      <c r="I37" s="33"/>
      <c r="J37" s="33"/>
      <c r="K37" s="33"/>
      <c r="L37" s="33"/>
      <c r="M37" s="33"/>
      <c r="N37" s="33"/>
      <c r="O37" s="12" t="e">
        <f>#REF!</f>
        <v>#REF!</v>
      </c>
      <c r="P37" s="39" t="e">
        <f>O37+Q37</f>
        <v>#REF!</v>
      </c>
      <c r="Q37" s="48">
        <v>191</v>
      </c>
      <c r="R37" s="39">
        <v>314.37</v>
      </c>
      <c r="S37" s="47">
        <v>0.245</v>
      </c>
      <c r="T37" s="40" t="e">
        <f>+P37*(1-S37)+R37</f>
        <v>#REF!</v>
      </c>
      <c r="U37" s="40" t="e">
        <f>+O37*(1-S37)+R37</f>
        <v>#REF!</v>
      </c>
      <c r="V37" s="41">
        <v>6989</v>
      </c>
      <c r="W37" s="33">
        <v>0</v>
      </c>
      <c r="X37" s="41">
        <v>340</v>
      </c>
      <c r="Y37" s="48">
        <v>445</v>
      </c>
      <c r="Z37" s="41">
        <v>106</v>
      </c>
      <c r="AA37" s="44">
        <f>SUM(V37:Z37)</f>
        <v>7880</v>
      </c>
      <c r="AB37" s="44" t="e">
        <f>T37-AA37</f>
        <v>#REF!</v>
      </c>
      <c r="AC37" s="44" t="e">
        <f>+U37-V37-W37-X37-Y37</f>
        <v>#REF!</v>
      </c>
      <c r="AD37" s="35" t="e">
        <f>+AB37/P37</f>
        <v>#REF!</v>
      </c>
      <c r="AE37" s="35" t="e">
        <f>+AC37/O37</f>
        <v>#REF!</v>
      </c>
      <c r="AF37" s="42">
        <f>CEILING(AG37*$AF$78,1)</f>
        <v>1384</v>
      </c>
      <c r="AG37" s="35">
        <v>6.5000000000000002E-2</v>
      </c>
      <c r="AH37" s="40" t="e">
        <f>+AB37*AF37</f>
        <v>#REF!</v>
      </c>
      <c r="AI37" s="40" t="e">
        <f>+AC37*AF37</f>
        <v>#REF!</v>
      </c>
    </row>
    <row r="38" spans="1:35" s="36" customFormat="1">
      <c r="A38" s="33" t="s">
        <v>33</v>
      </c>
      <c r="B38" s="34" t="s">
        <v>45</v>
      </c>
      <c r="C38" s="43" t="s">
        <v>37</v>
      </c>
      <c r="D38" s="37">
        <v>0</v>
      </c>
      <c r="E38" s="38" t="s">
        <v>16</v>
      </c>
      <c r="F38" s="37"/>
      <c r="G38" s="33"/>
      <c r="H38" s="33"/>
      <c r="I38" s="33"/>
      <c r="J38" s="33"/>
      <c r="K38" s="33"/>
      <c r="L38" s="33"/>
      <c r="M38" s="33"/>
      <c r="N38" s="33"/>
      <c r="O38" s="12" t="e">
        <f>#REF!</f>
        <v>#REF!</v>
      </c>
      <c r="P38" s="39" t="e">
        <f>O38+Q38</f>
        <v>#REF!</v>
      </c>
      <c r="Q38" s="48">
        <v>329</v>
      </c>
      <c r="R38" s="39">
        <v>314.37</v>
      </c>
      <c r="S38" s="47">
        <v>0.245</v>
      </c>
      <c r="T38" s="40" t="e">
        <f>+P38*(1-S38)+R38</f>
        <v>#REF!</v>
      </c>
      <c r="U38" s="40" t="e">
        <f>+O38*(1-S38)+R38</f>
        <v>#REF!</v>
      </c>
      <c r="V38" s="41">
        <v>7606</v>
      </c>
      <c r="W38" s="33">
        <v>0</v>
      </c>
      <c r="X38" s="41">
        <v>340</v>
      </c>
      <c r="Y38" s="48">
        <v>445</v>
      </c>
      <c r="Z38" s="41">
        <v>143</v>
      </c>
      <c r="AA38" s="44">
        <f>SUM(V38:Z38)</f>
        <v>8534</v>
      </c>
      <c r="AB38" s="44" t="e">
        <f>T38-AA38</f>
        <v>#REF!</v>
      </c>
      <c r="AC38" s="44" t="e">
        <f>+U38-V38-W38-X38-Y38</f>
        <v>#REF!</v>
      </c>
      <c r="AD38" s="35" t="e">
        <f>+AB38/P38</f>
        <v>#REF!</v>
      </c>
      <c r="AE38" s="35" t="e">
        <f>+AC38/O38</f>
        <v>#REF!</v>
      </c>
      <c r="AF38" s="45">
        <f>CEILING(AG38*$AF$78,1)</f>
        <v>3704</v>
      </c>
      <c r="AG38" s="35">
        <v>0.17399999999999999</v>
      </c>
      <c r="AH38" s="40" t="e">
        <f>+AB38*AF38</f>
        <v>#REF!</v>
      </c>
      <c r="AI38" s="40" t="e">
        <f>+AC38*AF38</f>
        <v>#REF!</v>
      </c>
    </row>
    <row r="39" spans="1:35" s="36" customFormat="1">
      <c r="A39" s="33" t="s">
        <v>34</v>
      </c>
      <c r="B39" s="34" t="s">
        <v>47</v>
      </c>
      <c r="C39" s="43" t="s">
        <v>37</v>
      </c>
      <c r="D39" s="37">
        <v>0</v>
      </c>
      <c r="E39" s="38" t="s">
        <v>16</v>
      </c>
      <c r="F39" s="37"/>
      <c r="G39" s="33"/>
      <c r="H39" s="33"/>
      <c r="I39" s="33"/>
      <c r="J39" s="33"/>
      <c r="K39" s="33"/>
      <c r="L39" s="33"/>
      <c r="M39" s="33"/>
      <c r="N39" s="33"/>
      <c r="O39" s="12" t="e">
        <f>#REF!</f>
        <v>#REF!</v>
      </c>
      <c r="P39" s="39" t="e">
        <f>O39+Q39</f>
        <v>#REF!</v>
      </c>
      <c r="Q39" s="48">
        <v>544</v>
      </c>
      <c r="R39" s="39">
        <v>314.37</v>
      </c>
      <c r="S39" s="47">
        <v>0.245</v>
      </c>
      <c r="T39" s="40" t="e">
        <f>+P39*(1-S39)+R39</f>
        <v>#REF!</v>
      </c>
      <c r="U39" s="40" t="e">
        <f>+O39*(1-S39)+R39</f>
        <v>#REF!</v>
      </c>
      <c r="V39" s="41">
        <v>8282</v>
      </c>
      <c r="W39" s="33">
        <v>0</v>
      </c>
      <c r="X39" s="41">
        <v>498</v>
      </c>
      <c r="Y39" s="48">
        <v>445</v>
      </c>
      <c r="Z39" s="41">
        <v>223</v>
      </c>
      <c r="AA39" s="44">
        <f>SUM(V39:Z39)</f>
        <v>9448</v>
      </c>
      <c r="AB39" s="44" t="e">
        <f>T39-AA39</f>
        <v>#REF!</v>
      </c>
      <c r="AC39" s="44" t="e">
        <f>+U39-V39-W39-X39-Y39</f>
        <v>#REF!</v>
      </c>
      <c r="AD39" s="35" t="e">
        <f>+AB39/P39</f>
        <v>#REF!</v>
      </c>
      <c r="AE39" s="35" t="e">
        <f>+AC39/O39</f>
        <v>#REF!</v>
      </c>
      <c r="AF39" s="45">
        <f>CEILING(AG39*$AF$78,1)</f>
        <v>107</v>
      </c>
      <c r="AG39" s="35">
        <v>5.0000000000000001E-3</v>
      </c>
      <c r="AH39" s="40" t="e">
        <f>+AB39*AF39</f>
        <v>#REF!</v>
      </c>
      <c r="AI39" s="40" t="e">
        <f>+AC39*AF39</f>
        <v>#REF!</v>
      </c>
    </row>
    <row r="40" spans="1:35" s="36" customFormat="1">
      <c r="A40" s="33"/>
      <c r="B40" s="34"/>
      <c r="C40" s="43"/>
      <c r="D40" s="37"/>
      <c r="E40" s="38"/>
      <c r="F40" s="37"/>
      <c r="G40" s="33"/>
      <c r="H40" s="33"/>
      <c r="I40" s="33"/>
      <c r="J40" s="33"/>
      <c r="K40" s="33"/>
      <c r="L40" s="33"/>
      <c r="M40" s="33"/>
      <c r="N40" s="33"/>
      <c r="O40" s="12"/>
      <c r="P40" s="39"/>
      <c r="Q40" s="48"/>
      <c r="R40" s="39"/>
      <c r="S40" s="47"/>
      <c r="T40" s="40"/>
      <c r="U40" s="40"/>
      <c r="V40" s="41"/>
      <c r="W40" s="33"/>
      <c r="X40" s="41"/>
      <c r="Y40" s="48"/>
      <c r="Z40" s="41"/>
      <c r="AA40" s="44"/>
      <c r="AB40" s="44"/>
      <c r="AC40" s="44"/>
      <c r="AD40" s="35"/>
      <c r="AE40" s="35"/>
      <c r="AF40" s="45"/>
      <c r="AG40" s="35"/>
      <c r="AH40" s="40"/>
      <c r="AI40" s="40"/>
    </row>
    <row r="41" spans="1:35" s="36" customFormat="1">
      <c r="A41" s="33"/>
      <c r="B41" s="34"/>
      <c r="C41" s="43"/>
      <c r="D41" s="37"/>
      <c r="E41" s="38"/>
      <c r="F41" s="37"/>
      <c r="G41" s="33"/>
      <c r="H41" s="33"/>
      <c r="I41" s="33"/>
      <c r="J41" s="33"/>
      <c r="K41" s="33"/>
      <c r="L41" s="33"/>
      <c r="M41" s="33"/>
      <c r="N41" s="33"/>
      <c r="O41" s="12"/>
      <c r="P41" s="39"/>
      <c r="Q41" s="48"/>
      <c r="R41" s="39"/>
      <c r="S41" s="47"/>
      <c r="T41" s="40"/>
      <c r="U41" s="40"/>
      <c r="V41" s="41"/>
      <c r="W41" s="33"/>
      <c r="X41" s="41"/>
      <c r="Y41" s="48"/>
      <c r="Z41" s="41"/>
      <c r="AA41" s="44"/>
      <c r="AB41" s="44"/>
      <c r="AC41" s="44"/>
      <c r="AD41" s="35"/>
      <c r="AE41" s="35"/>
      <c r="AF41" s="45"/>
      <c r="AG41" s="35"/>
      <c r="AH41" s="40"/>
      <c r="AI41" s="40"/>
    </row>
    <row r="42" spans="1:35" s="36" customFormat="1">
      <c r="A42" s="33"/>
      <c r="B42" s="34"/>
      <c r="C42" s="43"/>
      <c r="D42" s="37"/>
      <c r="E42" s="38"/>
      <c r="F42" s="37"/>
      <c r="G42" s="33"/>
      <c r="H42" s="33"/>
      <c r="I42" s="33"/>
      <c r="J42" s="33"/>
      <c r="K42" s="33"/>
      <c r="L42" s="33"/>
      <c r="M42" s="33"/>
      <c r="N42" s="33"/>
      <c r="O42" s="12"/>
      <c r="P42" s="39"/>
      <c r="Q42" s="48"/>
      <c r="R42" s="39"/>
      <c r="S42" s="47"/>
      <c r="T42" s="40"/>
      <c r="U42" s="40"/>
      <c r="V42" s="41"/>
      <c r="W42" s="33"/>
      <c r="X42" s="41"/>
      <c r="Y42" s="48"/>
      <c r="Z42" s="41"/>
      <c r="AA42" s="44"/>
      <c r="AB42" s="44"/>
      <c r="AC42" s="44"/>
      <c r="AD42" s="35"/>
      <c r="AE42" s="35"/>
      <c r="AF42" s="45"/>
      <c r="AG42" s="35"/>
      <c r="AH42" s="40"/>
      <c r="AI42" s="40"/>
    </row>
    <row r="43" spans="1:35" s="36" customFormat="1">
      <c r="A43" s="33"/>
      <c r="B43" s="34"/>
      <c r="C43" s="43"/>
      <c r="D43" s="37"/>
      <c r="E43" s="38"/>
      <c r="F43" s="37"/>
      <c r="G43" s="33"/>
      <c r="H43" s="33"/>
      <c r="I43" s="33"/>
      <c r="J43" s="33"/>
      <c r="K43" s="33"/>
      <c r="L43" s="33"/>
      <c r="M43" s="33"/>
      <c r="N43" s="33"/>
      <c r="O43" s="12"/>
      <c r="P43" s="39"/>
      <c r="Q43" s="48"/>
      <c r="R43" s="39"/>
      <c r="S43" s="47"/>
      <c r="T43" s="40"/>
      <c r="U43" s="40"/>
      <c r="V43" s="41"/>
      <c r="W43" s="33"/>
      <c r="X43" s="41"/>
      <c r="Y43" s="48"/>
      <c r="Z43" s="41"/>
      <c r="AA43" s="44"/>
      <c r="AB43" s="44"/>
      <c r="AC43" s="44"/>
      <c r="AD43" s="35"/>
      <c r="AE43" s="35"/>
      <c r="AF43" s="45"/>
      <c r="AG43" s="35"/>
      <c r="AH43" s="40"/>
      <c r="AI43" s="40"/>
    </row>
    <row r="44" spans="1:35" s="36" customFormat="1">
      <c r="A44" s="33"/>
      <c r="B44" s="34"/>
      <c r="C44" s="43"/>
      <c r="D44" s="43"/>
      <c r="E44" s="37"/>
      <c r="F44" s="37"/>
      <c r="G44" s="33"/>
      <c r="H44" s="33"/>
      <c r="I44" s="33"/>
      <c r="J44" s="33"/>
      <c r="K44" s="33"/>
      <c r="L44" s="33"/>
      <c r="M44" s="33"/>
      <c r="N44" s="33"/>
      <c r="O44" s="12"/>
      <c r="P44" s="39"/>
      <c r="Q44" s="48"/>
      <c r="R44" s="39"/>
      <c r="S44" s="47"/>
      <c r="T44" s="40"/>
      <c r="U44" s="40"/>
      <c r="V44" s="41"/>
      <c r="W44" s="33"/>
      <c r="X44" s="41"/>
      <c r="Y44" s="48"/>
      <c r="Z44" s="41"/>
      <c r="AA44" s="44"/>
      <c r="AB44" s="44"/>
      <c r="AC44" s="44"/>
      <c r="AD44" s="35"/>
      <c r="AE44" s="35"/>
      <c r="AF44" s="45"/>
      <c r="AG44" s="35"/>
      <c r="AH44" s="40"/>
      <c r="AI44" s="40"/>
    </row>
    <row r="45" spans="1:35" s="36" customFormat="1">
      <c r="A45" s="33" t="s">
        <v>39</v>
      </c>
      <c r="B45" s="34" t="s">
        <v>73</v>
      </c>
      <c r="C45" s="43" t="s">
        <v>83</v>
      </c>
      <c r="D45" s="38">
        <v>0</v>
      </c>
      <c r="E45" s="38" t="s">
        <v>16</v>
      </c>
      <c r="F45" s="37"/>
      <c r="G45" s="33"/>
      <c r="H45" s="33"/>
      <c r="I45" s="33"/>
      <c r="J45" s="33"/>
      <c r="K45" s="33"/>
      <c r="L45" s="33"/>
      <c r="M45" s="33"/>
      <c r="N45" s="33"/>
      <c r="O45" s="12" t="e">
        <f>#REF!</f>
        <v>#REF!</v>
      </c>
      <c r="P45" s="39" t="e">
        <f>O45+Q45</f>
        <v>#REF!</v>
      </c>
      <c r="Q45" s="48">
        <v>491</v>
      </c>
      <c r="R45" s="39">
        <v>314.37</v>
      </c>
      <c r="S45" s="47">
        <v>0.245</v>
      </c>
      <c r="T45" s="40" t="e">
        <f>+P45*(1-S45)+R45</f>
        <v>#REF!</v>
      </c>
      <c r="U45" s="40" t="e">
        <f>+O45*(1-S45)+R45</f>
        <v>#REF!</v>
      </c>
      <c r="V45" s="41">
        <v>6050</v>
      </c>
      <c r="W45" s="33">
        <v>0</v>
      </c>
      <c r="X45" s="33">
        <v>0</v>
      </c>
      <c r="Y45" s="48">
        <v>445</v>
      </c>
      <c r="Z45" s="41">
        <v>264</v>
      </c>
      <c r="AA45" s="44">
        <f>SUM(V45:Z45)</f>
        <v>6759</v>
      </c>
      <c r="AB45" s="44" t="e">
        <f>T45-AA45</f>
        <v>#REF!</v>
      </c>
      <c r="AC45" s="44" t="e">
        <f>+U45-V45-W45-X45-Y45</f>
        <v>#REF!</v>
      </c>
      <c r="AD45" s="35" t="e">
        <f>+AB45/P45</f>
        <v>#REF!</v>
      </c>
      <c r="AE45" s="35" t="e">
        <f>+AC45/O45</f>
        <v>#REF!</v>
      </c>
      <c r="AF45" s="45">
        <f>CEILING(AG45*$AF$78,1)</f>
        <v>22</v>
      </c>
      <c r="AG45" s="35">
        <v>1E-3</v>
      </c>
      <c r="AH45" s="40" t="e">
        <f>+AB45*AF45</f>
        <v>#REF!</v>
      </c>
      <c r="AI45" s="40" t="e">
        <f>+AC45*AF45</f>
        <v>#REF!</v>
      </c>
    </row>
    <row r="46" spans="1:35" s="36" customFormat="1">
      <c r="A46" s="33" t="s">
        <v>40</v>
      </c>
      <c r="B46" s="34" t="s">
        <v>74</v>
      </c>
      <c r="C46" s="43" t="s">
        <v>83</v>
      </c>
      <c r="D46" s="38">
        <v>0</v>
      </c>
      <c r="E46" s="38" t="s">
        <v>16</v>
      </c>
      <c r="F46" s="37"/>
      <c r="G46" s="33"/>
      <c r="H46" s="33"/>
      <c r="I46" s="33"/>
      <c r="J46" s="33"/>
      <c r="K46" s="33"/>
      <c r="L46" s="33"/>
      <c r="M46" s="33"/>
      <c r="N46" s="33"/>
      <c r="O46" s="12" t="e">
        <f>#REF!</f>
        <v>#REF!</v>
      </c>
      <c r="P46" s="39" t="e">
        <f>O46+Q46</f>
        <v>#REF!</v>
      </c>
      <c r="Q46" s="48">
        <v>460</v>
      </c>
      <c r="R46" s="39">
        <v>314.37</v>
      </c>
      <c r="S46" s="47">
        <v>0.245</v>
      </c>
      <c r="T46" s="40" t="e">
        <f>+P46*(1-S46)+R46</f>
        <v>#REF!</v>
      </c>
      <c r="U46" s="40" t="e">
        <f>+O46*(1-S46)+R46</f>
        <v>#REF!</v>
      </c>
      <c r="V46" s="41">
        <v>7272</v>
      </c>
      <c r="W46" s="33">
        <v>0</v>
      </c>
      <c r="X46" s="33">
        <v>0</v>
      </c>
      <c r="Y46" s="48">
        <v>445</v>
      </c>
      <c r="Z46" s="41">
        <v>211</v>
      </c>
      <c r="AA46" s="44">
        <f>SUM(V46:Z46)</f>
        <v>7928</v>
      </c>
      <c r="AB46" s="44" t="e">
        <f>T46-AA46</f>
        <v>#REF!</v>
      </c>
      <c r="AC46" s="44" t="e">
        <f>+U46-V46-W46-X46-Y46</f>
        <v>#REF!</v>
      </c>
      <c r="AD46" s="35" t="e">
        <f>+AB46/P46</f>
        <v>#REF!</v>
      </c>
      <c r="AE46" s="35" t="e">
        <f>+AC46/O46</f>
        <v>#REF!</v>
      </c>
      <c r="AF46" s="45">
        <f>CEILING(AG46*$AF$78,1)</f>
        <v>490</v>
      </c>
      <c r="AG46" s="35">
        <v>2.3E-2</v>
      </c>
      <c r="AH46" s="40" t="e">
        <f>+AB46*AF46</f>
        <v>#REF!</v>
      </c>
      <c r="AI46" s="40" t="e">
        <f>+AC46*AF46</f>
        <v>#REF!</v>
      </c>
    </row>
    <row r="47" spans="1:35" s="36" customFormat="1">
      <c r="A47" s="33" t="s">
        <v>41</v>
      </c>
      <c r="B47" s="34" t="s">
        <v>75</v>
      </c>
      <c r="C47" s="43" t="s">
        <v>83</v>
      </c>
      <c r="D47" s="33">
        <v>0</v>
      </c>
      <c r="E47" s="38" t="s">
        <v>16</v>
      </c>
      <c r="F47" s="33"/>
      <c r="G47" s="33"/>
      <c r="H47" s="33"/>
      <c r="I47" s="33"/>
      <c r="J47" s="33"/>
      <c r="K47" s="33"/>
      <c r="L47" s="33"/>
      <c r="M47" s="33"/>
      <c r="N47" s="33"/>
      <c r="O47" s="12" t="e">
        <f>#REF!</f>
        <v>#REF!</v>
      </c>
      <c r="P47" s="39" t="e">
        <f>O47+Q47</f>
        <v>#REF!</v>
      </c>
      <c r="Q47" s="48">
        <v>704</v>
      </c>
      <c r="R47" s="39">
        <v>314.37</v>
      </c>
      <c r="S47" s="47">
        <v>0.245</v>
      </c>
      <c r="T47" s="40" t="e">
        <f>+P47*(1-S47)+R47</f>
        <v>#REF!</v>
      </c>
      <c r="U47" s="40" t="e">
        <f>+O47*(1-S47)+R47</f>
        <v>#REF!</v>
      </c>
      <c r="V47" s="41">
        <v>7890</v>
      </c>
      <c r="W47" s="33">
        <v>0</v>
      </c>
      <c r="X47" s="33">
        <v>0</v>
      </c>
      <c r="Y47" s="48">
        <v>445</v>
      </c>
      <c r="Z47" s="41">
        <v>323</v>
      </c>
      <c r="AA47" s="44">
        <f>SUM(V47:Z47)</f>
        <v>8658</v>
      </c>
      <c r="AB47" s="44" t="e">
        <f>T47-AA47</f>
        <v>#REF!</v>
      </c>
      <c r="AC47" s="44" t="e">
        <f>+U47-V47-W47-X47-Y47</f>
        <v>#REF!</v>
      </c>
      <c r="AD47" s="35" t="e">
        <f>+AB47/P47</f>
        <v>#REF!</v>
      </c>
      <c r="AE47" s="35" t="e">
        <f>+AC47/O47</f>
        <v>#REF!</v>
      </c>
      <c r="AF47" s="45">
        <f>CEILING(AG47*$AF$78,1)</f>
        <v>639</v>
      </c>
      <c r="AG47" s="35">
        <v>0.03</v>
      </c>
      <c r="AH47" s="40" t="e">
        <f>+AB47*AF47</f>
        <v>#REF!</v>
      </c>
      <c r="AI47" s="40" t="e">
        <f>+AC47*AF47</f>
        <v>#REF!</v>
      </c>
    </row>
    <row r="48" spans="1:35" s="36" customFormat="1">
      <c r="A48" s="33"/>
      <c r="B48" s="34"/>
      <c r="C48" s="43"/>
      <c r="D48" s="33"/>
      <c r="E48" s="38"/>
      <c r="F48" s="33"/>
      <c r="G48" s="33"/>
      <c r="H48" s="33"/>
      <c r="I48" s="33"/>
      <c r="J48" s="33"/>
      <c r="K48" s="33"/>
      <c r="L48" s="33"/>
      <c r="M48" s="33"/>
      <c r="N48" s="33"/>
      <c r="O48" s="12"/>
      <c r="P48" s="39"/>
      <c r="Q48" s="48"/>
      <c r="R48" s="39"/>
      <c r="S48" s="47"/>
      <c r="T48" s="40"/>
      <c r="U48" s="40"/>
      <c r="V48" s="41"/>
      <c r="W48" s="33"/>
      <c r="X48" s="33"/>
      <c r="Y48" s="48"/>
      <c r="Z48" s="41"/>
      <c r="AA48" s="44"/>
      <c r="AB48" s="44"/>
      <c r="AC48" s="44"/>
      <c r="AD48" s="35"/>
      <c r="AE48" s="35"/>
      <c r="AF48" s="45"/>
      <c r="AG48" s="35"/>
      <c r="AH48" s="40"/>
      <c r="AI48" s="40"/>
    </row>
    <row r="49" spans="1:35" s="36" customFormat="1">
      <c r="A49" s="33"/>
      <c r="B49" s="34"/>
      <c r="C49" s="43"/>
      <c r="D49" s="33"/>
      <c r="E49" s="38"/>
      <c r="F49" s="33"/>
      <c r="G49" s="33"/>
      <c r="H49" s="33"/>
      <c r="I49" s="33"/>
      <c r="J49" s="33"/>
      <c r="K49" s="33"/>
      <c r="L49" s="33"/>
      <c r="M49" s="33"/>
      <c r="N49" s="33"/>
      <c r="O49" s="12"/>
      <c r="P49" s="39"/>
      <c r="Q49" s="48"/>
      <c r="R49" s="39"/>
      <c r="S49" s="47"/>
      <c r="T49" s="40"/>
      <c r="U49" s="40"/>
      <c r="V49" s="41"/>
      <c r="W49" s="33"/>
      <c r="X49" s="33"/>
      <c r="Y49" s="48"/>
      <c r="Z49" s="41"/>
      <c r="AA49" s="44"/>
      <c r="AB49" s="44"/>
      <c r="AC49" s="44"/>
      <c r="AD49" s="35"/>
      <c r="AE49" s="35"/>
      <c r="AF49" s="45"/>
      <c r="AG49" s="35"/>
      <c r="AH49" s="40"/>
      <c r="AI49" s="40"/>
    </row>
    <row r="50" spans="1:35" s="36" customFormat="1">
      <c r="A50" s="33"/>
      <c r="B50" s="34"/>
      <c r="C50" s="43"/>
      <c r="D50" s="33"/>
      <c r="E50" s="38"/>
      <c r="F50" s="33"/>
      <c r="G50" s="33"/>
      <c r="H50" s="33"/>
      <c r="I50" s="33"/>
      <c r="J50" s="33"/>
      <c r="K50" s="33"/>
      <c r="L50" s="33"/>
      <c r="M50" s="33"/>
      <c r="N50" s="33"/>
      <c r="O50" s="12"/>
      <c r="P50" s="39"/>
      <c r="Q50" s="48"/>
      <c r="R50" s="39"/>
      <c r="S50" s="47"/>
      <c r="T50" s="40"/>
      <c r="U50" s="40"/>
      <c r="V50" s="41"/>
      <c r="W50" s="33"/>
      <c r="X50" s="33"/>
      <c r="Y50" s="48"/>
      <c r="Z50" s="41"/>
      <c r="AA50" s="44"/>
      <c r="AB50" s="44"/>
      <c r="AC50" s="44"/>
      <c r="AD50" s="35"/>
      <c r="AE50" s="35"/>
      <c r="AF50" s="45"/>
      <c r="AG50" s="35"/>
      <c r="AH50" s="40"/>
      <c r="AI50" s="40"/>
    </row>
    <row r="51" spans="1:35" s="36" customFormat="1">
      <c r="A51" s="33"/>
      <c r="B51" s="34"/>
      <c r="C51" s="43"/>
      <c r="D51" s="33"/>
      <c r="E51" s="38"/>
      <c r="F51" s="33"/>
      <c r="G51" s="33"/>
      <c r="H51" s="33"/>
      <c r="I51" s="33"/>
      <c r="J51" s="33"/>
      <c r="K51" s="33"/>
      <c r="L51" s="33"/>
      <c r="M51" s="33"/>
      <c r="N51" s="33"/>
      <c r="O51" s="12"/>
      <c r="P51" s="39"/>
      <c r="Q51" s="48"/>
      <c r="R51" s="39"/>
      <c r="S51" s="47"/>
      <c r="T51" s="40"/>
      <c r="U51" s="40"/>
      <c r="V51" s="41"/>
      <c r="W51" s="33"/>
      <c r="X51" s="33"/>
      <c r="Y51" s="48"/>
      <c r="Z51" s="41"/>
      <c r="AA51" s="44"/>
      <c r="AB51" s="44"/>
      <c r="AC51" s="44"/>
      <c r="AD51" s="35"/>
      <c r="AE51" s="35"/>
      <c r="AF51" s="45"/>
      <c r="AG51" s="35"/>
      <c r="AH51" s="40"/>
      <c r="AI51" s="40"/>
    </row>
    <row r="52" spans="1:35" s="36" customFormat="1">
      <c r="A52" s="33"/>
      <c r="B52" s="34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12"/>
      <c r="P52" s="39"/>
      <c r="Q52" s="48"/>
      <c r="R52" s="39"/>
      <c r="S52" s="47"/>
      <c r="T52" s="40"/>
      <c r="U52" s="40"/>
      <c r="V52" s="41"/>
      <c r="W52" s="33"/>
      <c r="X52" s="33"/>
      <c r="Y52" s="48"/>
      <c r="Z52" s="41"/>
      <c r="AA52" s="44"/>
      <c r="AB52" s="44"/>
      <c r="AC52" s="44"/>
      <c r="AD52" s="35"/>
      <c r="AE52" s="35"/>
      <c r="AF52" s="45"/>
      <c r="AG52" s="35"/>
      <c r="AH52" s="40"/>
      <c r="AI52" s="40"/>
    </row>
    <row r="53" spans="1:35" s="36" customFormat="1">
      <c r="A53" s="33" t="s">
        <v>42</v>
      </c>
      <c r="B53" s="34" t="s">
        <v>76</v>
      </c>
      <c r="C53" s="43" t="s">
        <v>37</v>
      </c>
      <c r="D53" s="33">
        <v>0</v>
      </c>
      <c r="E53" s="38" t="s">
        <v>16</v>
      </c>
      <c r="F53" s="33"/>
      <c r="G53" s="33"/>
      <c r="H53" s="33"/>
      <c r="I53" s="33"/>
      <c r="J53" s="33"/>
      <c r="K53" s="33"/>
      <c r="L53" s="33"/>
      <c r="M53" s="33"/>
      <c r="N53" s="33"/>
      <c r="O53" s="12" t="e">
        <f>#REF!</f>
        <v>#REF!</v>
      </c>
      <c r="P53" s="39" t="e">
        <f>O53+Q53</f>
        <v>#REF!</v>
      </c>
      <c r="Q53" s="48">
        <v>191</v>
      </c>
      <c r="R53" s="39">
        <v>314.37</v>
      </c>
      <c r="S53" s="47">
        <v>0.245</v>
      </c>
      <c r="T53" s="40" t="e">
        <f>+P53*(1-S53)+R53</f>
        <v>#REF!</v>
      </c>
      <c r="U53" s="40" t="e">
        <f>+O53*(1-S53)+R53</f>
        <v>#REF!</v>
      </c>
      <c r="V53" s="41">
        <v>6276</v>
      </c>
      <c r="W53" s="33">
        <v>0</v>
      </c>
      <c r="X53" s="41">
        <v>364</v>
      </c>
      <c r="Y53" s="48">
        <v>445</v>
      </c>
      <c r="Z53" s="41">
        <v>106</v>
      </c>
      <c r="AA53" s="44">
        <f>SUM(V53:Z53)</f>
        <v>7191</v>
      </c>
      <c r="AB53" s="44" t="e">
        <f>T53-AA53</f>
        <v>#REF!</v>
      </c>
      <c r="AC53" s="44" t="e">
        <f>+U53-V53-W53-X53-Y53</f>
        <v>#REF!</v>
      </c>
      <c r="AD53" s="35" t="e">
        <f>+AB53/P53</f>
        <v>#REF!</v>
      </c>
      <c r="AE53" s="35" t="e">
        <f>+AC53/O53</f>
        <v>#REF!</v>
      </c>
      <c r="AF53" s="45">
        <f>CEILING(AG53*$AF$78,1)</f>
        <v>22</v>
      </c>
      <c r="AG53" s="35">
        <v>1E-3</v>
      </c>
      <c r="AH53" s="40" t="e">
        <f>+AB53*AF53</f>
        <v>#REF!</v>
      </c>
      <c r="AI53" s="40" t="e">
        <f>+AC53*AF53</f>
        <v>#REF!</v>
      </c>
    </row>
    <row r="54" spans="1:35" s="36" customFormat="1">
      <c r="A54" s="33" t="s">
        <v>43</v>
      </c>
      <c r="B54" s="34" t="s">
        <v>77</v>
      </c>
      <c r="C54" s="43" t="s">
        <v>37</v>
      </c>
      <c r="D54" s="33">
        <v>0</v>
      </c>
      <c r="E54" s="38" t="s">
        <v>16</v>
      </c>
      <c r="F54" s="33"/>
      <c r="G54" s="33"/>
      <c r="H54" s="33"/>
      <c r="I54" s="33"/>
      <c r="J54" s="33"/>
      <c r="K54" s="33"/>
      <c r="L54" s="33"/>
      <c r="M54" s="33"/>
      <c r="N54" s="33"/>
      <c r="O54" s="12" t="e">
        <f>#REF!</f>
        <v>#REF!</v>
      </c>
      <c r="P54" s="39" t="e">
        <f>O54+Q54</f>
        <v>#REF!</v>
      </c>
      <c r="Q54" s="48">
        <v>191</v>
      </c>
      <c r="R54" s="39">
        <v>314.37</v>
      </c>
      <c r="S54" s="47">
        <v>0.245</v>
      </c>
      <c r="T54" s="40" t="e">
        <f>+P54*(1-S54)+R54</f>
        <v>#REF!</v>
      </c>
      <c r="U54" s="40" t="e">
        <f>+O54*(1-S54)+R54</f>
        <v>#REF!</v>
      </c>
      <c r="V54" s="41">
        <v>7695</v>
      </c>
      <c r="W54" s="33">
        <v>0</v>
      </c>
      <c r="X54" s="41">
        <v>340</v>
      </c>
      <c r="Y54" s="48">
        <v>445</v>
      </c>
      <c r="Z54" s="41">
        <v>106</v>
      </c>
      <c r="AA54" s="44">
        <f>SUM(V54:Z54)</f>
        <v>8586</v>
      </c>
      <c r="AB54" s="44" t="e">
        <f>T54-AA54</f>
        <v>#REF!</v>
      </c>
      <c r="AC54" s="44" t="e">
        <f>+U54-V54-W54-X54-Y54</f>
        <v>#REF!</v>
      </c>
      <c r="AD54" s="35" t="e">
        <f>+AB54/P54</f>
        <v>#REF!</v>
      </c>
      <c r="AE54" s="35" t="e">
        <f>+AC54/O54</f>
        <v>#REF!</v>
      </c>
      <c r="AF54" s="45">
        <f>CEILING(AG54*$AF$78,1)</f>
        <v>277</v>
      </c>
      <c r="AG54" s="35">
        <v>1.3000000000000001E-2</v>
      </c>
      <c r="AH54" s="40" t="e">
        <f>+AB54*AF54</f>
        <v>#REF!</v>
      </c>
      <c r="AI54" s="40" t="e">
        <f>+AC54*AF54</f>
        <v>#REF!</v>
      </c>
    </row>
    <row r="55" spans="1:35" s="36" customFormat="1">
      <c r="A55" s="33" t="s">
        <v>44</v>
      </c>
      <c r="B55" s="34" t="s">
        <v>78</v>
      </c>
      <c r="C55" s="43" t="s">
        <v>37</v>
      </c>
      <c r="D55" s="33">
        <v>0</v>
      </c>
      <c r="E55" s="38" t="s">
        <v>16</v>
      </c>
      <c r="F55" s="33"/>
      <c r="G55" s="33"/>
      <c r="H55" s="33"/>
      <c r="I55" s="33"/>
      <c r="J55" s="33"/>
      <c r="K55" s="33"/>
      <c r="L55" s="33"/>
      <c r="M55" s="33"/>
      <c r="N55" s="33"/>
      <c r="O55" s="12" t="e">
        <f>#REF!</f>
        <v>#REF!</v>
      </c>
      <c r="P55" s="39" t="e">
        <f>O55+Q55</f>
        <v>#REF!</v>
      </c>
      <c r="Q55" s="48">
        <v>329</v>
      </c>
      <c r="R55" s="39">
        <v>314.37</v>
      </c>
      <c r="S55" s="47">
        <v>0.245</v>
      </c>
      <c r="T55" s="40" t="e">
        <f>+P55*(1-S55)+R55</f>
        <v>#REF!</v>
      </c>
      <c r="U55" s="40" t="e">
        <f>+O55*(1-S55)+R55</f>
        <v>#REF!</v>
      </c>
      <c r="V55" s="41">
        <v>8312</v>
      </c>
      <c r="W55" s="33">
        <v>0</v>
      </c>
      <c r="X55" s="41">
        <v>340</v>
      </c>
      <c r="Y55" s="48">
        <v>445</v>
      </c>
      <c r="Z55" s="41">
        <v>143</v>
      </c>
      <c r="AA55" s="44">
        <f>SUM(V55:Z55)</f>
        <v>9240</v>
      </c>
      <c r="AB55" s="44" t="e">
        <f>T55-AA55</f>
        <v>#REF!</v>
      </c>
      <c r="AC55" s="44" t="e">
        <f>+U55-V55-W55-X55-Y55</f>
        <v>#REF!</v>
      </c>
      <c r="AD55" s="35" t="e">
        <f>+AB55/P55</f>
        <v>#REF!</v>
      </c>
      <c r="AE55" s="35" t="e">
        <f>+AC55/O55</f>
        <v>#REF!</v>
      </c>
      <c r="AF55" s="45">
        <f>CEILING(AG55*$AF$78,1)</f>
        <v>554</v>
      </c>
      <c r="AG55" s="35">
        <v>2.6000000000000002E-2</v>
      </c>
      <c r="AH55" s="40" t="e">
        <f>+AB55*AF55</f>
        <v>#REF!</v>
      </c>
      <c r="AI55" s="40" t="e">
        <f>+AC55*AF55</f>
        <v>#REF!</v>
      </c>
    </row>
    <row r="56" spans="1:35" s="36" customFormat="1">
      <c r="A56" s="33"/>
      <c r="B56" s="34"/>
      <c r="C56" s="43"/>
      <c r="D56" s="33"/>
      <c r="E56" s="38"/>
      <c r="F56" s="33"/>
      <c r="G56" s="33"/>
      <c r="H56" s="33"/>
      <c r="I56" s="33"/>
      <c r="J56" s="33"/>
      <c r="K56" s="33"/>
      <c r="L56" s="33"/>
      <c r="M56" s="33"/>
      <c r="N56" s="33"/>
      <c r="O56" s="12"/>
      <c r="P56" s="39"/>
      <c r="Q56" s="48"/>
      <c r="R56" s="39"/>
      <c r="S56" s="47"/>
      <c r="T56" s="40"/>
      <c r="U56" s="40"/>
      <c r="V56" s="41"/>
      <c r="W56" s="33"/>
      <c r="X56" s="41"/>
      <c r="Y56" s="48"/>
      <c r="Z56" s="41"/>
      <c r="AA56" s="44"/>
      <c r="AB56" s="44"/>
      <c r="AC56" s="44"/>
      <c r="AD56" s="35"/>
      <c r="AE56" s="35"/>
      <c r="AF56" s="45"/>
      <c r="AG56" s="35"/>
      <c r="AH56" s="40"/>
      <c r="AI56" s="40"/>
    </row>
    <row r="57" spans="1:35" s="36" customFormat="1">
      <c r="A57" s="33"/>
      <c r="B57" s="34"/>
      <c r="C57" s="43"/>
      <c r="D57" s="33"/>
      <c r="E57" s="38"/>
      <c r="F57" s="33"/>
      <c r="G57" s="33"/>
      <c r="H57" s="33"/>
      <c r="I57" s="33"/>
      <c r="J57" s="33"/>
      <c r="K57" s="33"/>
      <c r="L57" s="33"/>
      <c r="M57" s="33"/>
      <c r="N57" s="33"/>
      <c r="O57" s="12"/>
      <c r="P57" s="39"/>
      <c r="Q57" s="48"/>
      <c r="R57" s="39"/>
      <c r="S57" s="47"/>
      <c r="T57" s="40"/>
      <c r="U57" s="40"/>
      <c r="V57" s="41"/>
      <c r="W57" s="33"/>
      <c r="X57" s="41"/>
      <c r="Y57" s="48"/>
      <c r="Z57" s="41"/>
      <c r="AA57" s="44"/>
      <c r="AB57" s="44"/>
      <c r="AC57" s="44"/>
      <c r="AD57" s="35"/>
      <c r="AE57" s="35"/>
      <c r="AF57" s="45"/>
      <c r="AG57" s="35"/>
      <c r="AH57" s="40"/>
      <c r="AI57" s="40"/>
    </row>
    <row r="58" spans="1:35" s="36" customFormat="1">
      <c r="A58" s="33"/>
      <c r="B58" s="34"/>
      <c r="C58" s="43"/>
      <c r="D58" s="33"/>
      <c r="E58" s="38"/>
      <c r="F58" s="33"/>
      <c r="G58" s="33"/>
      <c r="H58" s="33"/>
      <c r="I58" s="33"/>
      <c r="J58" s="33"/>
      <c r="K58" s="33"/>
      <c r="L58" s="33"/>
      <c r="M58" s="33"/>
      <c r="N58" s="33"/>
      <c r="O58" s="12"/>
      <c r="P58" s="39"/>
      <c r="Q58" s="48"/>
      <c r="R58" s="39"/>
      <c r="S58" s="47"/>
      <c r="T58" s="40"/>
      <c r="U58" s="40"/>
      <c r="V58" s="41"/>
      <c r="W58" s="33"/>
      <c r="X58" s="41"/>
      <c r="Y58" s="48"/>
      <c r="Z58" s="41"/>
      <c r="AA58" s="44"/>
      <c r="AB58" s="44"/>
      <c r="AC58" s="44"/>
      <c r="AD58" s="35"/>
      <c r="AE58" s="35"/>
      <c r="AF58" s="45"/>
      <c r="AG58" s="35"/>
      <c r="AH58" s="40"/>
      <c r="AI58" s="40"/>
    </row>
    <row r="59" spans="1:35" s="36" customFormat="1">
      <c r="A59" s="33"/>
      <c r="B59" s="34"/>
      <c r="C59" s="43"/>
      <c r="D59" s="33"/>
      <c r="E59" s="38"/>
      <c r="F59" s="33"/>
      <c r="G59" s="33"/>
      <c r="H59" s="33"/>
      <c r="I59" s="33"/>
      <c r="J59" s="33"/>
      <c r="K59" s="33"/>
      <c r="L59" s="33"/>
      <c r="M59" s="33"/>
      <c r="N59" s="33"/>
      <c r="O59" s="12"/>
      <c r="P59" s="39"/>
      <c r="Q59" s="48"/>
      <c r="R59" s="39"/>
      <c r="S59" s="47"/>
      <c r="T59" s="40"/>
      <c r="U59" s="40"/>
      <c r="V59" s="41"/>
      <c r="W59" s="33"/>
      <c r="X59" s="41"/>
      <c r="Y59" s="48"/>
      <c r="Z59" s="41"/>
      <c r="AA59" s="44"/>
      <c r="AB59" s="44"/>
      <c r="AC59" s="44"/>
      <c r="AD59" s="35"/>
      <c r="AE59" s="35"/>
      <c r="AF59" s="45"/>
      <c r="AG59" s="35"/>
      <c r="AH59" s="40"/>
      <c r="AI59" s="40"/>
    </row>
    <row r="60" spans="1:35" s="36" customFormat="1">
      <c r="A60" s="33"/>
      <c r="B60" s="34"/>
      <c r="C60" s="43"/>
      <c r="D60" s="4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12"/>
      <c r="P60" s="39"/>
      <c r="Q60" s="48"/>
      <c r="R60" s="39"/>
      <c r="S60" s="47"/>
      <c r="T60" s="40"/>
      <c r="U60" s="40"/>
      <c r="V60" s="41"/>
      <c r="W60" s="33"/>
      <c r="X60" s="41"/>
      <c r="Y60" s="48"/>
      <c r="Z60" s="41"/>
      <c r="AA60" s="44"/>
      <c r="AB60" s="44"/>
      <c r="AC60" s="44"/>
      <c r="AD60" s="35"/>
      <c r="AE60" s="35"/>
      <c r="AF60" s="45"/>
      <c r="AG60" s="35"/>
      <c r="AH60" s="40"/>
      <c r="AI60" s="40"/>
    </row>
    <row r="61" spans="1:35" s="36" customFormat="1">
      <c r="A61" s="33" t="s">
        <v>48</v>
      </c>
      <c r="B61" s="34" t="s">
        <v>67</v>
      </c>
      <c r="C61" s="37">
        <v>0</v>
      </c>
      <c r="D61" s="38">
        <v>0</v>
      </c>
      <c r="E61" s="38" t="s">
        <v>16</v>
      </c>
      <c r="F61" s="33"/>
      <c r="G61" s="33"/>
      <c r="H61" s="33"/>
      <c r="I61" s="33"/>
      <c r="J61" s="33"/>
      <c r="K61" s="33"/>
      <c r="L61" s="33"/>
      <c r="M61" s="33"/>
      <c r="N61" s="33"/>
      <c r="O61" s="12" t="e">
        <f>#REF!</f>
        <v>#REF!</v>
      </c>
      <c r="P61" s="39" t="e">
        <f>O61+Q61</f>
        <v>#REF!</v>
      </c>
      <c r="Q61" s="48">
        <v>300</v>
      </c>
      <c r="R61" s="39">
        <v>314.37</v>
      </c>
      <c r="S61" s="47">
        <v>0.245</v>
      </c>
      <c r="T61" s="40" t="e">
        <f>+P61*(1-S61)+R61</f>
        <v>#REF!</v>
      </c>
      <c r="U61" s="40" t="e">
        <f>+O61*(1-S61)+R61</f>
        <v>#REF!</v>
      </c>
      <c r="V61" s="41">
        <v>6093</v>
      </c>
      <c r="W61" s="33">
        <v>0</v>
      </c>
      <c r="X61" s="33">
        <v>0</v>
      </c>
      <c r="Y61" s="48">
        <v>445</v>
      </c>
      <c r="Z61" s="41">
        <v>129</v>
      </c>
      <c r="AA61" s="44">
        <f>SUM(V61:Z61)</f>
        <v>6667</v>
      </c>
      <c r="AB61" s="44" t="e">
        <f>T61-AA61</f>
        <v>#REF!</v>
      </c>
      <c r="AC61" s="44" t="e">
        <f>+U61-V61-W61-X61-Y61</f>
        <v>#REF!</v>
      </c>
      <c r="AD61" s="35" t="e">
        <f>+AB61/P61</f>
        <v>#REF!</v>
      </c>
      <c r="AE61" s="35" t="e">
        <f>+AC61/O61</f>
        <v>#REF!</v>
      </c>
      <c r="AF61" s="45">
        <f>CEILING(AG61*$AF$78,1)</f>
        <v>22</v>
      </c>
      <c r="AG61" s="35">
        <v>1E-3</v>
      </c>
      <c r="AH61" s="40" t="e">
        <f>+AB61*AF61</f>
        <v>#REF!</v>
      </c>
      <c r="AI61" s="40" t="e">
        <f>+AC61*AF61</f>
        <v>#REF!</v>
      </c>
    </row>
    <row r="62" spans="1:35" s="36" customFormat="1">
      <c r="A62" s="33" t="s">
        <v>49</v>
      </c>
      <c r="B62" s="34" t="s">
        <v>68</v>
      </c>
      <c r="C62" s="37">
        <v>0</v>
      </c>
      <c r="D62" s="38">
        <v>0</v>
      </c>
      <c r="E62" s="38" t="s">
        <v>16</v>
      </c>
      <c r="F62" s="33"/>
      <c r="G62" s="33"/>
      <c r="H62" s="33"/>
      <c r="I62" s="33"/>
      <c r="J62" s="33"/>
      <c r="K62" s="33"/>
      <c r="L62" s="33"/>
      <c r="M62" s="33"/>
      <c r="N62" s="33"/>
      <c r="O62" s="12" t="e">
        <f>#REF!</f>
        <v>#REF!</v>
      </c>
      <c r="P62" s="39" t="e">
        <f>O62+Q62</f>
        <v>#REF!</v>
      </c>
      <c r="Q62" s="48">
        <v>819</v>
      </c>
      <c r="R62" s="39">
        <v>314.37</v>
      </c>
      <c r="S62" s="47">
        <v>0.245</v>
      </c>
      <c r="T62" s="40" t="e">
        <f>+P62*(1-S62)+R62</f>
        <v>#REF!</v>
      </c>
      <c r="U62" s="40" t="e">
        <f>+O62*(1-S62)+R62</f>
        <v>#REF!</v>
      </c>
      <c r="V62" s="41">
        <v>7503</v>
      </c>
      <c r="W62" s="33">
        <v>0</v>
      </c>
      <c r="X62" s="33">
        <v>220</v>
      </c>
      <c r="Y62" s="48">
        <v>445</v>
      </c>
      <c r="Z62" s="41">
        <v>300</v>
      </c>
      <c r="AA62" s="44">
        <f>SUM(V62:Z62)</f>
        <v>8468</v>
      </c>
      <c r="AB62" s="44" t="e">
        <f>T62-AA62</f>
        <v>#REF!</v>
      </c>
      <c r="AC62" s="44" t="e">
        <f>+U62-V62-W62-X62-Y62</f>
        <v>#REF!</v>
      </c>
      <c r="AD62" s="35" t="e">
        <f>+AB62/P62</f>
        <v>#REF!</v>
      </c>
      <c r="AE62" s="35" t="e">
        <f>+AC62/O62</f>
        <v>#REF!</v>
      </c>
      <c r="AF62" s="45">
        <f>CEILING(AG62*$AF$78,1)</f>
        <v>618</v>
      </c>
      <c r="AG62" s="35">
        <v>2.8999999999999998E-2</v>
      </c>
      <c r="AH62" s="40" t="e">
        <f>+AB62*AF62</f>
        <v>#REF!</v>
      </c>
      <c r="AI62" s="40" t="e">
        <f>+AC62*AF62</f>
        <v>#REF!</v>
      </c>
    </row>
    <row r="63" spans="1:35" s="36" customFormat="1">
      <c r="A63" s="33" t="s">
        <v>50</v>
      </c>
      <c r="B63" s="34" t="s">
        <v>69</v>
      </c>
      <c r="C63" s="33">
        <v>0</v>
      </c>
      <c r="D63" s="33">
        <v>0</v>
      </c>
      <c r="E63" s="38" t="s">
        <v>16</v>
      </c>
      <c r="F63" s="33"/>
      <c r="G63" s="33"/>
      <c r="H63" s="33"/>
      <c r="I63" s="33"/>
      <c r="J63" s="33"/>
      <c r="K63" s="33"/>
      <c r="L63" s="33"/>
      <c r="M63" s="33"/>
      <c r="N63" s="33"/>
      <c r="O63" s="12" t="e">
        <f>#REF!</f>
        <v>#REF!</v>
      </c>
      <c r="P63" s="39" t="e">
        <f>O63+Q63</f>
        <v>#REF!</v>
      </c>
      <c r="Q63" s="48">
        <v>747</v>
      </c>
      <c r="R63" s="39">
        <v>314.37</v>
      </c>
      <c r="S63" s="47">
        <v>0.245</v>
      </c>
      <c r="T63" s="40" t="e">
        <f>+P63*(1-S63)+R63</f>
        <v>#REF!</v>
      </c>
      <c r="U63" s="40" t="e">
        <f>+O63*(1-S63)+R63</f>
        <v>#REF!</v>
      </c>
      <c r="V63" s="41">
        <v>8120</v>
      </c>
      <c r="W63" s="33">
        <v>0</v>
      </c>
      <c r="X63" s="33">
        <v>108</v>
      </c>
      <c r="Y63" s="48">
        <v>445</v>
      </c>
      <c r="Z63" s="41">
        <v>338</v>
      </c>
      <c r="AA63" s="44">
        <f>SUM(V63:Z63)</f>
        <v>9011</v>
      </c>
      <c r="AB63" s="44" t="e">
        <f>T63-AA63</f>
        <v>#REF!</v>
      </c>
      <c r="AC63" s="44" t="e">
        <f>+U63-V63-W63-X63-Y63</f>
        <v>#REF!</v>
      </c>
      <c r="AD63" s="35" t="e">
        <f>+AB63/P63</f>
        <v>#REF!</v>
      </c>
      <c r="AE63" s="35" t="e">
        <f>+AC63/O63</f>
        <v>#REF!</v>
      </c>
      <c r="AF63" s="45">
        <f>CEILING(AG63*$AF$78,1)</f>
        <v>809</v>
      </c>
      <c r="AG63" s="35">
        <v>3.7999999999999999E-2</v>
      </c>
      <c r="AH63" s="40" t="e">
        <f>+AB63*AF63</f>
        <v>#REF!</v>
      </c>
      <c r="AI63" s="40" t="e">
        <f>+AC63*AF63</f>
        <v>#REF!</v>
      </c>
    </row>
    <row r="64" spans="1:35" s="36" customFormat="1">
      <c r="A64" s="33"/>
      <c r="B64" s="34"/>
      <c r="C64" s="33"/>
      <c r="D64" s="33"/>
      <c r="E64" s="38"/>
      <c r="F64" s="33"/>
      <c r="G64" s="33"/>
      <c r="H64" s="33"/>
      <c r="I64" s="33"/>
      <c r="J64" s="33"/>
      <c r="K64" s="33"/>
      <c r="L64" s="33"/>
      <c r="M64" s="33"/>
      <c r="N64" s="33"/>
      <c r="O64" s="12"/>
      <c r="P64" s="39"/>
      <c r="Q64" s="48"/>
      <c r="R64" s="39"/>
      <c r="S64" s="47"/>
      <c r="T64" s="40"/>
      <c r="U64" s="40"/>
      <c r="V64" s="41"/>
      <c r="W64" s="33"/>
      <c r="X64" s="33"/>
      <c r="Y64" s="48"/>
      <c r="Z64" s="41"/>
      <c r="AA64" s="44"/>
      <c r="AB64" s="44"/>
      <c r="AC64" s="44"/>
      <c r="AD64" s="35"/>
      <c r="AE64" s="35"/>
      <c r="AF64" s="45"/>
      <c r="AG64" s="35"/>
      <c r="AH64" s="40"/>
      <c r="AI64" s="40"/>
    </row>
    <row r="65" spans="1:35" s="36" customFormat="1">
      <c r="A65" s="33"/>
      <c r="B65" s="34"/>
      <c r="C65" s="33"/>
      <c r="D65" s="33"/>
      <c r="E65" s="38"/>
      <c r="F65" s="33"/>
      <c r="G65" s="33"/>
      <c r="H65" s="33"/>
      <c r="I65" s="33"/>
      <c r="J65" s="33"/>
      <c r="K65" s="33"/>
      <c r="L65" s="33"/>
      <c r="M65" s="33"/>
      <c r="N65" s="33"/>
      <c r="O65" s="12"/>
      <c r="P65" s="39"/>
      <c r="Q65" s="48"/>
      <c r="R65" s="39"/>
      <c r="S65" s="47"/>
      <c r="T65" s="40"/>
      <c r="U65" s="40"/>
      <c r="V65" s="41"/>
      <c r="W65" s="33"/>
      <c r="X65" s="33"/>
      <c r="Y65" s="48"/>
      <c r="Z65" s="41"/>
      <c r="AA65" s="44"/>
      <c r="AB65" s="44"/>
      <c r="AC65" s="44"/>
      <c r="AD65" s="35"/>
      <c r="AE65" s="35"/>
      <c r="AF65" s="45"/>
      <c r="AG65" s="35"/>
      <c r="AH65" s="40"/>
      <c r="AI65" s="40"/>
    </row>
    <row r="66" spans="1:35" s="36" customFormat="1">
      <c r="A66" s="33"/>
      <c r="B66" s="34"/>
      <c r="C66" s="33"/>
      <c r="D66" s="33"/>
      <c r="E66" s="38"/>
      <c r="F66" s="33"/>
      <c r="G66" s="33"/>
      <c r="H66" s="33"/>
      <c r="I66" s="33"/>
      <c r="J66" s="33"/>
      <c r="K66" s="33"/>
      <c r="L66" s="33"/>
      <c r="M66" s="33"/>
      <c r="N66" s="33"/>
      <c r="O66" s="12"/>
      <c r="P66" s="39"/>
      <c r="Q66" s="48"/>
      <c r="R66" s="39"/>
      <c r="S66" s="47"/>
      <c r="T66" s="40"/>
      <c r="U66" s="40"/>
      <c r="V66" s="41"/>
      <c r="W66" s="33"/>
      <c r="X66" s="33"/>
      <c r="Y66" s="48"/>
      <c r="Z66" s="41"/>
      <c r="AA66" s="44"/>
      <c r="AB66" s="44"/>
      <c r="AC66" s="44"/>
      <c r="AD66" s="35"/>
      <c r="AE66" s="35"/>
      <c r="AF66" s="45"/>
      <c r="AG66" s="35"/>
      <c r="AH66" s="40"/>
      <c r="AI66" s="40"/>
    </row>
    <row r="67" spans="1:35" s="36" customFormat="1">
      <c r="A67" s="33"/>
      <c r="B67" s="34"/>
      <c r="C67" s="33"/>
      <c r="D67" s="33"/>
      <c r="E67" s="38"/>
      <c r="F67" s="33"/>
      <c r="G67" s="33"/>
      <c r="H67" s="33"/>
      <c r="I67" s="33"/>
      <c r="J67" s="33"/>
      <c r="K67" s="33"/>
      <c r="L67" s="33"/>
      <c r="M67" s="33"/>
      <c r="N67" s="33"/>
      <c r="O67" s="12"/>
      <c r="P67" s="39"/>
      <c r="Q67" s="48"/>
      <c r="R67" s="39"/>
      <c r="S67" s="47"/>
      <c r="T67" s="40"/>
      <c r="U67" s="40"/>
      <c r="V67" s="41"/>
      <c r="W67" s="33"/>
      <c r="X67" s="33"/>
      <c r="Y67" s="48"/>
      <c r="Z67" s="41"/>
      <c r="AA67" s="44"/>
      <c r="AB67" s="44"/>
      <c r="AC67" s="44"/>
      <c r="AD67" s="35"/>
      <c r="AE67" s="35"/>
      <c r="AF67" s="45"/>
      <c r="AG67" s="35"/>
      <c r="AH67" s="40"/>
      <c r="AI67" s="40"/>
    </row>
    <row r="68" spans="1:35" s="36" customFormat="1">
      <c r="A68" s="33"/>
      <c r="B68" s="34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12"/>
      <c r="P68" s="39"/>
      <c r="Q68" s="48"/>
      <c r="R68" s="39"/>
      <c r="S68" s="47"/>
      <c r="T68" s="40"/>
      <c r="U68" s="40"/>
      <c r="V68" s="41"/>
      <c r="W68" s="33"/>
      <c r="X68" s="33"/>
      <c r="Y68" s="48"/>
      <c r="Z68" s="41"/>
      <c r="AA68" s="44"/>
      <c r="AB68" s="44"/>
      <c r="AC68" s="44"/>
      <c r="AD68" s="35"/>
      <c r="AE68" s="35"/>
      <c r="AF68" s="45"/>
      <c r="AG68" s="35"/>
      <c r="AH68" s="40"/>
      <c r="AI68" s="40"/>
    </row>
    <row r="69" spans="1:35" s="36" customFormat="1">
      <c r="A69" s="33" t="s">
        <v>51</v>
      </c>
      <c r="B69" s="34" t="s">
        <v>70</v>
      </c>
      <c r="C69" s="43" t="s">
        <v>37</v>
      </c>
      <c r="D69" s="43" t="s">
        <v>38</v>
      </c>
      <c r="E69" s="38" t="s">
        <v>16</v>
      </c>
      <c r="F69" s="33"/>
      <c r="G69" s="33"/>
      <c r="H69" s="33"/>
      <c r="I69" s="33"/>
      <c r="J69" s="33"/>
      <c r="K69" s="33"/>
      <c r="L69" s="33"/>
      <c r="M69" s="33"/>
      <c r="N69" s="33"/>
      <c r="O69" s="12" t="e">
        <f>#REF!</f>
        <v>#REF!</v>
      </c>
      <c r="P69" s="39" t="e">
        <f>O69+Q69</f>
        <v>#REF!</v>
      </c>
      <c r="Q69" s="48">
        <v>300</v>
      </c>
      <c r="R69" s="39">
        <v>314.37</v>
      </c>
      <c r="S69" s="47">
        <v>0.245</v>
      </c>
      <c r="T69" s="40" t="e">
        <f>+P69*(1-S69)+R69</f>
        <v>#REF!</v>
      </c>
      <c r="U69" s="40" t="e">
        <f>+O69*(1-S69)+R69</f>
        <v>#REF!</v>
      </c>
      <c r="V69" s="41">
        <v>6412</v>
      </c>
      <c r="W69" s="33">
        <v>0</v>
      </c>
      <c r="X69" s="41">
        <v>378</v>
      </c>
      <c r="Y69" s="48">
        <v>445</v>
      </c>
      <c r="Z69" s="41">
        <v>129</v>
      </c>
      <c r="AA69" s="44">
        <f>SUM(V69:Z69)</f>
        <v>7364</v>
      </c>
      <c r="AB69" s="44" t="e">
        <f>T69-AA69</f>
        <v>#REF!</v>
      </c>
      <c r="AC69" s="44" t="e">
        <f>+U69-V69-W69-X69-Y69</f>
        <v>#REF!</v>
      </c>
      <c r="AD69" s="35" t="e">
        <f>+AB69/P69</f>
        <v>#REF!</v>
      </c>
      <c r="AE69" s="35" t="e">
        <f>+AC69/O69</f>
        <v>#REF!</v>
      </c>
      <c r="AF69" s="45">
        <f>CEILING(AG69*$AF$78,1)</f>
        <v>43</v>
      </c>
      <c r="AG69" s="35">
        <v>2E-3</v>
      </c>
      <c r="AH69" s="40" t="e">
        <f>+AB69*AF69</f>
        <v>#REF!</v>
      </c>
      <c r="AI69" s="40" t="e">
        <f>+AC69*AF69</f>
        <v>#REF!</v>
      </c>
    </row>
    <row r="70" spans="1:35" s="36" customFormat="1">
      <c r="A70" s="33" t="s">
        <v>52</v>
      </c>
      <c r="B70" s="34" t="s">
        <v>65</v>
      </c>
      <c r="C70" s="43" t="s">
        <v>37</v>
      </c>
      <c r="D70" s="43" t="s">
        <v>38</v>
      </c>
      <c r="E70" s="38" t="s">
        <v>16</v>
      </c>
      <c r="F70" s="33"/>
      <c r="G70" s="33"/>
      <c r="H70" s="33"/>
      <c r="I70" s="33"/>
      <c r="J70" s="33"/>
      <c r="K70" s="33"/>
      <c r="L70" s="33"/>
      <c r="M70" s="33"/>
      <c r="N70" s="33"/>
      <c r="O70" s="12" t="e">
        <f>#REF!</f>
        <v>#REF!</v>
      </c>
      <c r="P70" s="39" t="e">
        <f>O70+Q70</f>
        <v>#REF!</v>
      </c>
      <c r="Q70" s="48">
        <v>469</v>
      </c>
      <c r="R70" s="39">
        <v>314.37</v>
      </c>
      <c r="S70" s="47">
        <v>0.245</v>
      </c>
      <c r="T70" s="40" t="e">
        <f>+P70*(1-S70)+R70</f>
        <v>#REF!</v>
      </c>
      <c r="U70" s="40" t="e">
        <f>+O70*(1-S70)+R70</f>
        <v>#REF!</v>
      </c>
      <c r="V70" s="41">
        <v>7822</v>
      </c>
      <c r="W70" s="33">
        <v>0</v>
      </c>
      <c r="X70" s="41">
        <v>309</v>
      </c>
      <c r="Y70" s="48">
        <v>445</v>
      </c>
      <c r="Z70" s="41">
        <v>152</v>
      </c>
      <c r="AA70" s="44">
        <f>SUM(V70:Z70)</f>
        <v>8728</v>
      </c>
      <c r="AB70" s="44" t="e">
        <f>T70-AA70</f>
        <v>#REF!</v>
      </c>
      <c r="AC70" s="44" t="e">
        <f>+U70-V70-W70-X70-Y70</f>
        <v>#REF!</v>
      </c>
      <c r="AD70" s="35" t="e">
        <f>+AB70/P70</f>
        <v>#REF!</v>
      </c>
      <c r="AE70" s="35" t="e">
        <f>+AC70/O70</f>
        <v>#REF!</v>
      </c>
      <c r="AF70" s="45">
        <f>CEILING(AG70*$AF$78,1)</f>
        <v>895</v>
      </c>
      <c r="AG70" s="35">
        <v>4.2000000000000003E-2</v>
      </c>
      <c r="AH70" s="40" t="e">
        <f>+AB70*AF70</f>
        <v>#REF!</v>
      </c>
      <c r="AI70" s="40" t="e">
        <f>+AC70*AF70</f>
        <v>#REF!</v>
      </c>
    </row>
    <row r="71" spans="1:35" s="36" customFormat="1">
      <c r="A71" s="33" t="s">
        <v>53</v>
      </c>
      <c r="B71" s="34" t="s">
        <v>66</v>
      </c>
      <c r="C71" s="43" t="s">
        <v>37</v>
      </c>
      <c r="D71" s="43" t="s">
        <v>38</v>
      </c>
      <c r="E71" s="38" t="s">
        <v>16</v>
      </c>
      <c r="F71" s="33"/>
      <c r="G71" s="33"/>
      <c r="H71" s="33"/>
      <c r="I71" s="33"/>
      <c r="J71" s="33"/>
      <c r="K71" s="33"/>
      <c r="L71" s="33"/>
      <c r="M71" s="33"/>
      <c r="N71" s="33"/>
      <c r="O71" s="12" t="e">
        <f>#REF!</f>
        <v>#REF!</v>
      </c>
      <c r="P71" s="39" t="e">
        <f>O71+Q71</f>
        <v>#REF!</v>
      </c>
      <c r="Q71" s="48">
        <v>397</v>
      </c>
      <c r="R71" s="39">
        <v>314.37</v>
      </c>
      <c r="S71" s="47">
        <v>0.245</v>
      </c>
      <c r="T71" s="40" t="e">
        <f>+P71*(1-S71)+R71</f>
        <v>#REF!</v>
      </c>
      <c r="U71" s="40" t="e">
        <f>+O71*(1-S71)+R71</f>
        <v>#REF!</v>
      </c>
      <c r="V71" s="41">
        <v>8439</v>
      </c>
      <c r="W71" s="33">
        <v>0</v>
      </c>
      <c r="X71" s="41">
        <v>316</v>
      </c>
      <c r="Y71" s="48">
        <v>445</v>
      </c>
      <c r="Z71" s="41">
        <v>190</v>
      </c>
      <c r="AA71" s="44">
        <f>SUM(V71:Z71)</f>
        <v>9390</v>
      </c>
      <c r="AB71" s="44" t="e">
        <f>T71-AA71</f>
        <v>#REF!</v>
      </c>
      <c r="AC71" s="44" t="e">
        <f>+U71-V71-W71-X71-Y71</f>
        <v>#REF!</v>
      </c>
      <c r="AD71" s="35" t="e">
        <f>+AB71/P71</f>
        <v>#REF!</v>
      </c>
      <c r="AE71" s="35" t="e">
        <f>+AC71/O71</f>
        <v>#REF!</v>
      </c>
      <c r="AF71" s="45">
        <f>CEILING(AG71*$AF$78,1)</f>
        <v>3257</v>
      </c>
      <c r="AG71" s="35">
        <v>0.153</v>
      </c>
      <c r="AH71" s="40" t="e">
        <f>+AB71*AF71</f>
        <v>#REF!</v>
      </c>
      <c r="AI71" s="40" t="e">
        <f>+AC71*AF71</f>
        <v>#REF!</v>
      </c>
    </row>
    <row r="72" spans="1:35" s="36" customFormat="1">
      <c r="A72" s="33"/>
      <c r="B72" s="34"/>
      <c r="C72" s="43"/>
      <c r="D72" s="43"/>
      <c r="E72" s="38"/>
      <c r="F72" s="33"/>
      <c r="G72" s="33"/>
      <c r="H72" s="33"/>
      <c r="I72" s="33"/>
      <c r="J72" s="33"/>
      <c r="K72" s="33"/>
      <c r="L72" s="33"/>
      <c r="M72" s="33"/>
      <c r="N72" s="33"/>
      <c r="O72" s="12"/>
      <c r="P72" s="39"/>
      <c r="Q72" s="48"/>
      <c r="R72" s="39"/>
      <c r="S72" s="47"/>
      <c r="T72" s="40"/>
      <c r="U72" s="40"/>
      <c r="V72" s="41"/>
      <c r="W72" s="33"/>
      <c r="X72" s="41"/>
      <c r="Y72" s="48"/>
      <c r="Z72" s="41"/>
      <c r="AA72" s="44"/>
      <c r="AB72" s="44"/>
      <c r="AC72" s="44"/>
      <c r="AD72" s="35"/>
      <c r="AE72" s="35"/>
      <c r="AF72" s="45"/>
      <c r="AG72" s="35"/>
      <c r="AH72" s="40"/>
      <c r="AI72" s="40"/>
    </row>
    <row r="73" spans="1:35" s="36" customFormat="1">
      <c r="A73" s="33"/>
      <c r="B73" s="34"/>
      <c r="C73" s="43"/>
      <c r="D73" s="43"/>
      <c r="E73" s="38"/>
      <c r="F73" s="33"/>
      <c r="G73" s="33"/>
      <c r="H73" s="33"/>
      <c r="I73" s="33"/>
      <c r="J73" s="33"/>
      <c r="K73" s="33"/>
      <c r="L73" s="33"/>
      <c r="M73" s="33"/>
      <c r="N73" s="33"/>
      <c r="O73" s="12"/>
      <c r="P73" s="39"/>
      <c r="Q73" s="48"/>
      <c r="R73" s="39"/>
      <c r="S73" s="47"/>
      <c r="T73" s="40"/>
      <c r="U73" s="40"/>
      <c r="V73" s="41"/>
      <c r="W73" s="33"/>
      <c r="X73" s="41"/>
      <c r="Y73" s="48"/>
      <c r="Z73" s="41"/>
      <c r="AA73" s="44"/>
      <c r="AB73" s="44"/>
      <c r="AC73" s="44"/>
      <c r="AD73" s="35"/>
      <c r="AE73" s="35"/>
      <c r="AF73" s="45"/>
      <c r="AG73" s="35"/>
      <c r="AH73" s="40"/>
      <c r="AI73" s="40"/>
    </row>
    <row r="74" spans="1:35" s="36" customFormat="1">
      <c r="A74" s="33"/>
      <c r="B74" s="34"/>
      <c r="C74" s="43"/>
      <c r="D74" s="43"/>
      <c r="E74" s="38"/>
      <c r="F74" s="33"/>
      <c r="G74" s="33"/>
      <c r="H74" s="33"/>
      <c r="I74" s="33"/>
      <c r="J74" s="33"/>
      <c r="K74" s="33"/>
      <c r="L74" s="33"/>
      <c r="M74" s="33"/>
      <c r="N74" s="33"/>
      <c r="O74" s="12"/>
      <c r="P74" s="39"/>
      <c r="Q74" s="48"/>
      <c r="R74" s="39"/>
      <c r="S74" s="47"/>
      <c r="T74" s="40"/>
      <c r="U74" s="40"/>
      <c r="V74" s="41"/>
      <c r="W74" s="33"/>
      <c r="X74" s="41"/>
      <c r="Y74" s="48"/>
      <c r="Z74" s="41"/>
      <c r="AA74" s="44"/>
      <c r="AB74" s="44"/>
      <c r="AC74" s="44"/>
      <c r="AD74" s="35"/>
      <c r="AE74" s="35"/>
      <c r="AF74" s="45"/>
      <c r="AG74" s="35"/>
      <c r="AH74" s="40"/>
      <c r="AI74" s="40"/>
    </row>
    <row r="75" spans="1:35" s="36" customFormat="1">
      <c r="A75" s="33"/>
      <c r="B75" s="34"/>
      <c r="C75" s="43"/>
      <c r="D75" s="43"/>
      <c r="E75" s="38"/>
      <c r="F75" s="33"/>
      <c r="G75" s="33"/>
      <c r="H75" s="33"/>
      <c r="I75" s="33"/>
      <c r="J75" s="33"/>
      <c r="K75" s="33"/>
      <c r="L75" s="33"/>
      <c r="M75" s="33"/>
      <c r="N75" s="33"/>
      <c r="O75" s="12"/>
      <c r="P75" s="39"/>
      <c r="Q75" s="48"/>
      <c r="R75" s="39"/>
      <c r="S75" s="47"/>
      <c r="T75" s="40"/>
      <c r="U75" s="40"/>
      <c r="V75" s="41"/>
      <c r="W75" s="33"/>
      <c r="X75" s="41"/>
      <c r="Y75" s="48"/>
      <c r="Z75" s="41"/>
      <c r="AA75" s="44"/>
      <c r="AB75" s="44"/>
      <c r="AC75" s="44"/>
      <c r="AD75" s="35"/>
      <c r="AE75" s="35"/>
      <c r="AF75" s="45"/>
      <c r="AG75" s="35"/>
      <c r="AH75" s="40"/>
      <c r="AI75" s="40"/>
    </row>
    <row r="76" spans="1:35" s="36" customFormat="1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46"/>
      <c r="P76" s="33"/>
      <c r="Q76" s="33"/>
      <c r="R76" s="33"/>
      <c r="S76" s="11"/>
      <c r="T76" s="40"/>
      <c r="U76" s="40"/>
      <c r="V76" s="33"/>
      <c r="W76" s="33"/>
      <c r="X76" s="33"/>
      <c r="Y76" s="33"/>
      <c r="Z76" s="33"/>
      <c r="AA76" s="40"/>
      <c r="AB76" s="40"/>
      <c r="AC76" s="40"/>
      <c r="AD76" s="35"/>
      <c r="AE76" s="35"/>
      <c r="AF76" s="45"/>
      <c r="AG76" s="35"/>
      <c r="AH76" s="40"/>
      <c r="AI76" s="40"/>
    </row>
    <row r="77" spans="1:35"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9"/>
      <c r="P77" s="9"/>
      <c r="Q77" s="9"/>
      <c r="R77" s="10"/>
      <c r="S77" s="10"/>
      <c r="T77" s="9"/>
      <c r="U77" s="9"/>
      <c r="V77" s="9"/>
      <c r="W77" s="9"/>
      <c r="X77" s="9"/>
      <c r="Y77" s="9"/>
      <c r="AF77" s="14"/>
    </row>
    <row r="78" spans="1:35" s="16" customFormat="1" ht="20.100000000000001" customHeight="1">
      <c r="A78" s="154" t="s">
        <v>8</v>
      </c>
      <c r="B78" s="155"/>
      <c r="C78" s="15"/>
      <c r="D78" s="15"/>
      <c r="E78" s="15"/>
      <c r="F78" s="15"/>
      <c r="G78" s="15"/>
      <c r="H78" s="15"/>
      <c r="I78" s="15"/>
      <c r="J78" s="15"/>
      <c r="K78" s="15"/>
      <c r="L78" s="15"/>
      <c r="M78" s="15"/>
      <c r="N78" s="15"/>
      <c r="O78" s="51" t="e">
        <f>SUMPRODUCT(O27:O77,$AG$27:$AG$77)</f>
        <v>#REF!</v>
      </c>
      <c r="P78" s="52" t="e">
        <f>SUMPRODUCT(P27:P77,$AG$27:$AG$77)</f>
        <v>#REF!</v>
      </c>
      <c r="Q78" s="52"/>
      <c r="R78" s="51">
        <f>SUMPRODUCT(R27:R77,$AG$27:$AG$77)</f>
        <v>314.36999999999995</v>
      </c>
      <c r="S78" s="53">
        <f>SUMPRODUCT(S27:S77,$AG$27:$AG$77)</f>
        <v>0.24499999999999997</v>
      </c>
      <c r="T78" s="24" t="e">
        <f>SUMPRODUCT(T27:T76,AG27:AG76)</f>
        <v>#REF!</v>
      </c>
      <c r="U78" s="24" t="e">
        <f>SUMPRODUCT(U27:U76,AG27:AG76)</f>
        <v>#REF!</v>
      </c>
      <c r="V78" s="54">
        <f>SUMPRODUCT(V27:V77,$AG$27:$AG$77)</f>
        <v>7458.8180000000011</v>
      </c>
      <c r="W78" s="55">
        <f>SUMPRODUCT(W27:W77,$AG$27:$AG$77)</f>
        <v>0</v>
      </c>
      <c r="X78" s="54">
        <f>SUMPRODUCT(X27:X77,$AG$27:$AG$77)</f>
        <v>175.43399999999997</v>
      </c>
      <c r="Y78" s="54">
        <f>SUMPRODUCT(Y27:Y77,$AG$27:$AG$77)</f>
        <v>445</v>
      </c>
      <c r="Z78" s="54">
        <f>SUMPRODUCT(Z27:Z77,$AG$27:$AG$77)</f>
        <v>216.435</v>
      </c>
      <c r="AA78" s="56">
        <f>V78+X78+Y78+W78+Z78</f>
        <v>8295.6870000000017</v>
      </c>
      <c r="AB78" s="56" t="e">
        <f>T78-AA78</f>
        <v>#REF!</v>
      </c>
      <c r="AC78" s="56" t="e">
        <f>+U78-V78-W78-X78-Y78</f>
        <v>#REF!</v>
      </c>
      <c r="AD78" s="23" t="e">
        <f>+AB78/P78</f>
        <v>#REF!</v>
      </c>
      <c r="AE78" s="23" t="e">
        <f>AC78/O78</f>
        <v>#REF!</v>
      </c>
      <c r="AF78" s="57">
        <v>21286</v>
      </c>
      <c r="AG78" s="58">
        <f>SUM(AG27:AG76)</f>
        <v>1.0000000000000002</v>
      </c>
      <c r="AH78" s="24" t="e">
        <f>+AB78*AF78</f>
        <v>#REF!</v>
      </c>
      <c r="AI78" s="24" t="e">
        <f>+AC78*AF78</f>
        <v>#REF!</v>
      </c>
    </row>
    <row r="80" spans="1:35" ht="20.100000000000001" customHeight="1">
      <c r="AB80" s="32" t="e">
        <f>AB78-AB21</f>
        <v>#REF!</v>
      </c>
      <c r="AG80" s="62" t="s">
        <v>80</v>
      </c>
      <c r="AH80" s="24" t="e">
        <f>AH78-AH21</f>
        <v>#REF!</v>
      </c>
      <c r="AI80" s="24" t="e">
        <f>AI78-AI21</f>
        <v>#REF!</v>
      </c>
    </row>
  </sheetData>
  <mergeCells count="4">
    <mergeCell ref="C26:N26"/>
    <mergeCell ref="C4:N4"/>
    <mergeCell ref="A21:B21"/>
    <mergeCell ref="A78:B78"/>
  </mergeCells>
  <phoneticPr fontId="0" type="noConversion"/>
  <printOptions horizontalCentered="1"/>
  <pageMargins left="0.59055118110236227" right="0.59055118110236227" top="0.98425196850393704" bottom="0.98425196850393704" header="0.59055118110236227" footer="0.78740157480314965"/>
  <pageSetup paperSize="8" scale="63" orientation="landscape" horizontalDpi="4294967292" r:id="rId1"/>
  <headerFooter alignWithMargins="0">
    <oddHeader>&amp;L&amp;16LCV - Sales Italy - Proposta Prezzi&amp;C&amp;16Nuovo Doblò Cargo (223.2) &amp;R&amp;20 &amp;18 &amp;16 20 luglio 2005</oddHeader>
    <oddFooter>&amp;L&amp;11Fiat Auto S.p.A. - Brand and Commercial LCV - Sales Italy - 2005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B1:L17"/>
  <sheetViews>
    <sheetView showGridLines="0" topLeftCell="A2" zoomScaleNormal="100" zoomScaleSheetLayoutView="100" workbookViewId="0">
      <selection activeCell="Q19" sqref="Q19"/>
    </sheetView>
  </sheetViews>
  <sheetFormatPr defaultColWidth="6.85546875" defaultRowHeight="10.5"/>
  <cols>
    <col min="1" max="16384" width="6.85546875" style="99"/>
  </cols>
  <sheetData>
    <row r="1" spans="2:12" ht="18" customHeight="1"/>
    <row r="2" spans="2:12" s="98" customFormat="1" ht="13.5" thickBot="1"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2:12" ht="15" customHeight="1"/>
    <row r="4" spans="2:12" ht="15" customHeight="1"/>
    <row r="5" spans="2:12" ht="15" customHeight="1" thickBot="1"/>
    <row r="6" spans="2:12" ht="46.5" customHeight="1">
      <c r="B6" s="162" t="s">
        <v>258</v>
      </c>
      <c r="C6" s="163"/>
      <c r="D6" s="163"/>
      <c r="E6" s="163"/>
      <c r="F6" s="163"/>
      <c r="G6" s="163"/>
      <c r="H6" s="163"/>
      <c r="I6" s="163"/>
      <c r="J6" s="163"/>
      <c r="K6" s="163"/>
      <c r="L6" s="164"/>
    </row>
    <row r="7" spans="2:12" ht="46.5" customHeight="1">
      <c r="B7" s="159" t="s">
        <v>112</v>
      </c>
      <c r="C7" s="160"/>
      <c r="D7" s="160"/>
      <c r="E7" s="160"/>
      <c r="F7" s="160"/>
      <c r="G7" s="160"/>
      <c r="H7" s="160"/>
      <c r="I7" s="160"/>
      <c r="J7" s="160"/>
      <c r="K7" s="160"/>
      <c r="L7" s="161"/>
    </row>
    <row r="8" spans="2:12" ht="46.5" customHeight="1" thickBot="1">
      <c r="B8" s="156" t="s">
        <v>291</v>
      </c>
      <c r="C8" s="157"/>
      <c r="D8" s="157"/>
      <c r="E8" s="157"/>
      <c r="F8" s="157"/>
      <c r="G8" s="157"/>
      <c r="H8" s="157"/>
      <c r="I8" s="157"/>
      <c r="J8" s="157"/>
      <c r="K8" s="157"/>
      <c r="L8" s="158"/>
    </row>
    <row r="9" spans="2:12" ht="15" customHeight="1"/>
    <row r="10" spans="2:12" ht="15" customHeight="1"/>
    <row r="11" spans="2:12" ht="15" customHeight="1" thickBot="1">
      <c r="B11" s="100"/>
      <c r="C11" s="100"/>
      <c r="D11" s="100"/>
      <c r="E11" s="100"/>
      <c r="F11" s="100"/>
      <c r="G11" s="100"/>
      <c r="H11" s="100"/>
      <c r="I11" s="100"/>
      <c r="J11" s="100"/>
      <c r="K11" s="100"/>
      <c r="L11" s="100"/>
    </row>
    <row r="12" spans="2:12" s="101" customFormat="1" ht="12.75"/>
    <row r="13" spans="2:12" s="101" customFormat="1" ht="12.75"/>
    <row r="14" spans="2:12" s="101" customFormat="1" ht="17.25" customHeight="1">
      <c r="B14" s="165" t="s">
        <v>260</v>
      </c>
      <c r="C14" s="165"/>
      <c r="D14" s="165"/>
      <c r="E14" s="165"/>
      <c r="F14" s="165"/>
      <c r="G14" s="165"/>
      <c r="H14" s="165"/>
      <c r="I14" s="165"/>
      <c r="J14" s="165"/>
      <c r="K14" s="165"/>
      <c r="L14" s="165"/>
    </row>
    <row r="15" spans="2:12" s="101" customFormat="1" ht="17.25" customHeight="1"/>
    <row r="16" spans="2:12" s="101" customFormat="1" ht="17.25" customHeight="1">
      <c r="B16" s="165" t="s">
        <v>259</v>
      </c>
      <c r="C16" s="165"/>
      <c r="D16" s="165"/>
      <c r="E16" s="165"/>
      <c r="F16" s="165"/>
      <c r="G16" s="165"/>
      <c r="H16" s="165"/>
      <c r="I16" s="165"/>
      <c r="J16" s="165"/>
      <c r="K16" s="165"/>
      <c r="L16" s="165"/>
    </row>
    <row r="17" spans="2:2" s="101" customFormat="1" ht="13.5">
      <c r="B17" s="102"/>
    </row>
  </sheetData>
  <sheetProtection selectLockedCells="1" selectUnlockedCells="1"/>
  <mergeCells count="5">
    <mergeCell ref="B8:L8"/>
    <mergeCell ref="B7:L7"/>
    <mergeCell ref="B6:L6"/>
    <mergeCell ref="B14:L14"/>
    <mergeCell ref="B16:L16"/>
  </mergeCells>
  <phoneticPr fontId="2" type="noConversion"/>
  <printOptions horizontalCentered="1" verticalCentered="1"/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N12"/>
  <sheetViews>
    <sheetView showGridLines="0" zoomScaleNormal="100" workbookViewId="0">
      <selection activeCell="C28" sqref="C28"/>
    </sheetView>
  </sheetViews>
  <sheetFormatPr defaultRowHeight="12.75"/>
  <cols>
    <col min="1" max="1" width="1.7109375" style="63" customWidth="1"/>
    <col min="2" max="2" width="53.7109375" style="63" bestFit="1" customWidth="1"/>
    <col min="3" max="5" width="10.28515625" style="63" customWidth="1"/>
    <col min="6" max="7" width="12.7109375" style="63" customWidth="1"/>
    <col min="8" max="8" width="1.85546875" style="74" customWidth="1"/>
    <col min="9" max="9" width="27" style="63" customWidth="1"/>
    <col min="10" max="10" width="18.140625" style="147" customWidth="1"/>
    <col min="11" max="11" width="9.140625" style="63"/>
    <col min="12" max="12" width="16" style="63" customWidth="1"/>
    <col min="13" max="13" width="10.7109375" style="63" bestFit="1" customWidth="1"/>
    <col min="14" max="16384" width="9.140625" style="63"/>
  </cols>
  <sheetData>
    <row r="1" spans="1:14" ht="16.5" customHeight="1">
      <c r="B1" s="65"/>
      <c r="C1" s="64"/>
      <c r="E1" s="66"/>
      <c r="F1" s="108"/>
      <c r="G1" s="105"/>
      <c r="H1" s="106"/>
      <c r="I1" s="109" t="s">
        <v>257</v>
      </c>
    </row>
    <row r="2" spans="1:14" s="67" customFormat="1" ht="16.5" customHeight="1">
      <c r="B2" s="68"/>
      <c r="C2" s="69"/>
      <c r="D2" s="70"/>
      <c r="E2" s="70"/>
      <c r="F2" s="110"/>
      <c r="H2" s="111"/>
      <c r="I2" s="117" t="s">
        <v>110</v>
      </c>
      <c r="J2" s="147"/>
    </row>
    <row r="3" spans="1:14" s="67" customFormat="1" ht="28.5">
      <c r="B3" s="96" t="s">
        <v>103</v>
      </c>
      <c r="C3" s="69"/>
      <c r="D3" s="70"/>
      <c r="E3" s="70"/>
      <c r="F3" s="110"/>
      <c r="H3" s="111"/>
      <c r="I3" s="127">
        <v>960</v>
      </c>
      <c r="J3" s="147"/>
    </row>
    <row r="4" spans="1:14" ht="13.5" customHeight="1">
      <c r="C4" s="66"/>
      <c r="D4" s="64"/>
      <c r="E4" s="64"/>
      <c r="F4" s="108"/>
      <c r="G4" s="105"/>
      <c r="H4" s="111"/>
      <c r="I4" s="105"/>
    </row>
    <row r="5" spans="1:14" s="71" customFormat="1" ht="27.6" customHeight="1">
      <c r="B5" s="166" t="s">
        <v>99</v>
      </c>
      <c r="C5" s="168" t="s">
        <v>105</v>
      </c>
      <c r="D5" s="169"/>
      <c r="E5" s="170"/>
      <c r="F5" s="112" t="s">
        <v>106</v>
      </c>
      <c r="G5" s="112" t="s">
        <v>107</v>
      </c>
      <c r="H5" s="111"/>
      <c r="I5" s="113" t="s">
        <v>108</v>
      </c>
      <c r="J5" s="148"/>
    </row>
    <row r="6" spans="1:14" s="64" customFormat="1" ht="27.6" customHeight="1">
      <c r="B6" s="167"/>
      <c r="C6" s="114" t="s">
        <v>100</v>
      </c>
      <c r="D6" s="114" t="s">
        <v>101</v>
      </c>
      <c r="E6" s="114" t="s">
        <v>102</v>
      </c>
      <c r="F6" s="115" t="s">
        <v>109</v>
      </c>
      <c r="G6" s="115" t="s">
        <v>266</v>
      </c>
      <c r="H6" s="111"/>
      <c r="I6" s="116" t="s">
        <v>110</v>
      </c>
      <c r="J6" s="149"/>
      <c r="K6" s="71"/>
      <c r="L6" s="71"/>
      <c r="M6" s="71"/>
      <c r="N6" s="71"/>
    </row>
    <row r="7" spans="1:14" s="64" customFormat="1" ht="4.5" customHeight="1">
      <c r="F7" s="105"/>
      <c r="G7" s="105"/>
      <c r="H7" s="111"/>
      <c r="I7" s="105"/>
      <c r="J7" s="149"/>
      <c r="K7" s="71"/>
      <c r="L7" s="71"/>
      <c r="M7" s="71"/>
      <c r="N7" s="71"/>
    </row>
    <row r="8" spans="1:14" s="73" customFormat="1" ht="18" customHeight="1">
      <c r="A8" s="72"/>
      <c r="B8" s="129" t="s">
        <v>268</v>
      </c>
      <c r="C8" s="125">
        <v>225</v>
      </c>
      <c r="D8" s="125" t="s">
        <v>287</v>
      </c>
      <c r="E8" s="125">
        <v>0</v>
      </c>
      <c r="F8" s="125">
        <v>55</v>
      </c>
      <c r="G8" s="126">
        <v>1248</v>
      </c>
      <c r="H8" s="130"/>
      <c r="I8" s="107">
        <v>12600</v>
      </c>
      <c r="J8" s="150" t="s">
        <v>269</v>
      </c>
      <c r="K8" s="71"/>
      <c r="L8" s="71"/>
      <c r="M8" s="71"/>
      <c r="N8" s="71"/>
    </row>
    <row r="9" spans="1:14" ht="9" customHeight="1">
      <c r="H9" s="111"/>
      <c r="K9" s="71"/>
      <c r="L9" s="71"/>
      <c r="M9" s="71"/>
      <c r="N9" s="71"/>
    </row>
    <row r="10" spans="1:14" s="64" customFormat="1" ht="16.5" customHeight="1">
      <c r="B10" s="105" t="s">
        <v>292</v>
      </c>
      <c r="H10" s="111"/>
      <c r="J10" s="149"/>
      <c r="K10" s="71"/>
      <c r="L10" s="71"/>
    </row>
    <row r="11" spans="1:14">
      <c r="H11" s="111"/>
    </row>
    <row r="12" spans="1:14">
      <c r="H12" s="111"/>
    </row>
  </sheetData>
  <mergeCells count="2">
    <mergeCell ref="B5:B6"/>
    <mergeCell ref="C5:E5"/>
  </mergeCells>
  <phoneticPr fontId="0" type="noConversion"/>
  <printOptions horizontalCentered="1"/>
  <pageMargins left="0.78740157480314965" right="0.78740157480314965" top="0.59055118110236227" bottom="0.59055118110236227" header="0.51181102362204722" footer="0.51181102362204722"/>
  <pageSetup paperSize="9" scale="8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B1:M177"/>
  <sheetViews>
    <sheetView showGridLines="0" tabSelected="1" zoomScale="80" zoomScaleNormal="80" zoomScaleSheetLayoutView="100" workbookViewId="0">
      <pane xSplit="4" ySplit="6" topLeftCell="E7" activePane="bottomRight" state="frozen"/>
      <selection activeCell="A3" sqref="A3:XFD3"/>
      <selection pane="topRight" activeCell="A3" sqref="A3:XFD3"/>
      <selection pane="bottomLeft" activeCell="A3" sqref="A3:XFD3"/>
      <selection pane="bottomRight" activeCell="I11" sqref="I11"/>
    </sheetView>
  </sheetViews>
  <sheetFormatPr defaultRowHeight="12"/>
  <cols>
    <col min="1" max="1" width="1.140625" style="87" customWidth="1"/>
    <col min="2" max="2" width="10.7109375" style="92" customWidth="1"/>
    <col min="3" max="3" width="66.7109375" style="87" customWidth="1"/>
    <col min="4" max="4" width="10.7109375" style="124" customWidth="1"/>
    <col min="5" max="5" width="4.28515625" style="93" customWidth="1"/>
    <col min="6" max="6" width="10.7109375" style="118" customWidth="1"/>
    <col min="7" max="7" width="8.7109375" style="91" customWidth="1"/>
    <col min="8" max="10" width="9.140625" style="87" customWidth="1"/>
    <col min="11" max="11" width="10.85546875" style="87" bestFit="1" customWidth="1"/>
    <col min="12" max="88" width="9.140625" style="87" customWidth="1"/>
    <col min="89" max="91" width="2" style="87" bestFit="1" customWidth="1"/>
    <col min="92" max="16384" width="9.140625" style="87"/>
  </cols>
  <sheetData>
    <row r="1" spans="2:12" s="77" customFormat="1" ht="27.75">
      <c r="B1" s="132" t="s">
        <v>112</v>
      </c>
      <c r="C1" s="75"/>
      <c r="D1" s="89"/>
      <c r="E1" s="90"/>
      <c r="F1" s="131"/>
      <c r="G1" s="76"/>
    </row>
    <row r="2" spans="2:12" s="81" customFormat="1" ht="15">
      <c r="B2" s="78"/>
      <c r="C2" s="79"/>
      <c r="D2" s="89"/>
      <c r="E2" s="90"/>
      <c r="F2" s="119"/>
      <c r="G2" s="80"/>
    </row>
    <row r="3" spans="2:12" s="77" customFormat="1" ht="36.75" customHeight="1">
      <c r="B3" s="133" t="s">
        <v>272</v>
      </c>
      <c r="D3" s="89"/>
      <c r="E3" s="90"/>
      <c r="F3" s="151" t="s">
        <v>113</v>
      </c>
      <c r="G3" s="82"/>
    </row>
    <row r="4" spans="2:12" s="77" customFormat="1" ht="15">
      <c r="B4" s="120"/>
      <c r="C4" s="103"/>
      <c r="D4" s="121"/>
      <c r="E4" s="90"/>
      <c r="F4" s="152" t="s">
        <v>104</v>
      </c>
      <c r="G4" s="82"/>
    </row>
    <row r="5" spans="2:12" s="83" customFormat="1" ht="15">
      <c r="B5" s="171" t="s">
        <v>267</v>
      </c>
      <c r="C5" s="175" t="s">
        <v>114</v>
      </c>
      <c r="D5" s="176" t="s">
        <v>115</v>
      </c>
      <c r="E5" s="90"/>
      <c r="F5" s="173" t="s">
        <v>273</v>
      </c>
      <c r="G5" s="82"/>
    </row>
    <row r="6" spans="2:12" s="83" customFormat="1" ht="15">
      <c r="B6" s="172"/>
      <c r="C6" s="175"/>
      <c r="D6" s="176" t="s">
        <v>110</v>
      </c>
      <c r="E6" s="141"/>
      <c r="F6" s="173"/>
      <c r="G6" s="84"/>
    </row>
    <row r="7" spans="2:12" s="83" customFormat="1" ht="18" customHeight="1">
      <c r="B7" s="134" t="s">
        <v>129</v>
      </c>
      <c r="C7" s="177" t="s">
        <v>130</v>
      </c>
      <c r="D7" s="178">
        <v>110</v>
      </c>
      <c r="E7" s="142"/>
      <c r="F7" s="174" t="s">
        <v>131</v>
      </c>
      <c r="G7" s="85"/>
      <c r="I7" s="135"/>
    </row>
    <row r="8" spans="2:12" s="83" customFormat="1" ht="18" customHeight="1">
      <c r="B8" s="136" t="s">
        <v>71</v>
      </c>
      <c r="C8" s="177" t="s">
        <v>116</v>
      </c>
      <c r="D8" s="178">
        <v>0</v>
      </c>
      <c r="E8" s="143"/>
      <c r="F8" s="174" t="s">
        <v>102</v>
      </c>
      <c r="G8" s="85"/>
      <c r="I8" s="135"/>
    </row>
    <row r="9" spans="2:12" s="86" customFormat="1" ht="18" customHeight="1">
      <c r="B9" s="137" t="s">
        <v>132</v>
      </c>
      <c r="C9" s="179" t="s">
        <v>133</v>
      </c>
      <c r="D9" s="178">
        <v>50</v>
      </c>
      <c r="E9" s="142"/>
      <c r="F9" s="174" t="s">
        <v>131</v>
      </c>
      <c r="G9" s="85"/>
    </row>
    <row r="10" spans="2:12" s="83" customFormat="1" ht="18" customHeight="1">
      <c r="B10" s="137" t="s">
        <v>117</v>
      </c>
      <c r="C10" s="179" t="s">
        <v>118</v>
      </c>
      <c r="D10" s="178">
        <v>0</v>
      </c>
      <c r="E10" s="142"/>
      <c r="F10" s="174" t="s">
        <v>102</v>
      </c>
      <c r="G10" s="85"/>
      <c r="I10" s="135"/>
    </row>
    <row r="11" spans="2:12" s="83" customFormat="1" ht="18" customHeight="1">
      <c r="B11" s="137" t="s">
        <v>37</v>
      </c>
      <c r="C11" s="179" t="s">
        <v>134</v>
      </c>
      <c r="D11" s="178">
        <v>650</v>
      </c>
      <c r="E11" s="142"/>
      <c r="F11" s="174" t="s">
        <v>131</v>
      </c>
      <c r="G11" s="85"/>
      <c r="I11" s="135"/>
    </row>
    <row r="12" spans="2:12" s="83" customFormat="1" ht="18" customHeight="1">
      <c r="B12" s="137" t="s">
        <v>135</v>
      </c>
      <c r="C12" s="179" t="s">
        <v>136</v>
      </c>
      <c r="D12" s="178">
        <v>100</v>
      </c>
      <c r="E12" s="142"/>
      <c r="F12" s="174" t="s">
        <v>131</v>
      </c>
      <c r="G12" s="85"/>
      <c r="I12" s="135"/>
    </row>
    <row r="13" spans="2:12" s="83" customFormat="1" ht="18" customHeight="1">
      <c r="B13" s="137" t="s">
        <v>137</v>
      </c>
      <c r="C13" s="179" t="s">
        <v>138</v>
      </c>
      <c r="D13" s="178">
        <v>50</v>
      </c>
      <c r="E13" s="142"/>
      <c r="F13" s="174" t="s">
        <v>131</v>
      </c>
      <c r="G13" s="85"/>
      <c r="I13" s="135"/>
    </row>
    <row r="14" spans="2:12" ht="18" customHeight="1">
      <c r="B14" s="137" t="s">
        <v>119</v>
      </c>
      <c r="C14" s="179" t="s">
        <v>120</v>
      </c>
      <c r="D14" s="178">
        <v>0</v>
      </c>
      <c r="E14" s="142"/>
      <c r="F14" s="174" t="s">
        <v>102</v>
      </c>
      <c r="G14" s="85"/>
    </row>
    <row r="15" spans="2:12" s="83" customFormat="1" ht="18" customHeight="1">
      <c r="B15" s="137" t="s">
        <v>139</v>
      </c>
      <c r="C15" s="179" t="s">
        <v>140</v>
      </c>
      <c r="D15" s="178">
        <v>120</v>
      </c>
      <c r="E15" s="144"/>
      <c r="F15" s="174" t="s">
        <v>131</v>
      </c>
      <c r="G15" s="85"/>
    </row>
    <row r="16" spans="2:12" s="83" customFormat="1" ht="18" customHeight="1">
      <c r="B16" s="137" t="s">
        <v>121</v>
      </c>
      <c r="C16" s="179" t="s">
        <v>122</v>
      </c>
      <c r="D16" s="178">
        <v>0</v>
      </c>
      <c r="E16" s="142"/>
      <c r="F16" s="174" t="s">
        <v>102</v>
      </c>
      <c r="G16" s="85"/>
      <c r="J16" s="138"/>
      <c r="K16" s="138"/>
      <c r="L16" s="138"/>
    </row>
    <row r="17" spans="2:13" s="83" customFormat="1" ht="18" customHeight="1">
      <c r="B17" s="136" t="s">
        <v>141</v>
      </c>
      <c r="C17" s="177" t="s">
        <v>142</v>
      </c>
      <c r="D17" s="178">
        <v>250</v>
      </c>
      <c r="E17" s="142"/>
      <c r="F17" s="174" t="s">
        <v>131</v>
      </c>
      <c r="G17" s="82"/>
      <c r="I17" s="135"/>
      <c r="M17" s="88"/>
    </row>
    <row r="18" spans="2:13" s="86" customFormat="1" ht="18" customHeight="1">
      <c r="B18" s="137" t="s">
        <v>143</v>
      </c>
      <c r="C18" s="179" t="s">
        <v>144</v>
      </c>
      <c r="D18" s="178">
        <v>30</v>
      </c>
      <c r="E18" s="142"/>
      <c r="F18" s="174" t="s">
        <v>131</v>
      </c>
      <c r="G18" s="82"/>
      <c r="I18" s="135"/>
      <c r="K18" s="89"/>
    </row>
    <row r="19" spans="2:13" s="86" customFormat="1" ht="18" customHeight="1">
      <c r="B19" s="136" t="s">
        <v>145</v>
      </c>
      <c r="C19" s="177" t="s">
        <v>146</v>
      </c>
      <c r="D19" s="178">
        <v>120</v>
      </c>
      <c r="E19" s="142"/>
      <c r="F19" s="174" t="s">
        <v>131</v>
      </c>
      <c r="G19" s="85"/>
      <c r="I19" s="135"/>
    </row>
    <row r="20" spans="2:13" s="86" customFormat="1" ht="18" customHeight="1">
      <c r="B20" s="137" t="s">
        <v>253</v>
      </c>
      <c r="C20" s="179" t="s">
        <v>274</v>
      </c>
      <c r="D20" s="178">
        <v>90</v>
      </c>
      <c r="E20" s="142"/>
      <c r="F20" s="174" t="s">
        <v>286</v>
      </c>
      <c r="G20" s="85"/>
    </row>
    <row r="21" spans="2:13" s="83" customFormat="1" ht="18" customHeight="1">
      <c r="B21" s="137" t="s">
        <v>98</v>
      </c>
      <c r="C21" s="179" t="s">
        <v>147</v>
      </c>
      <c r="D21" s="178">
        <v>0</v>
      </c>
      <c r="E21" s="142"/>
      <c r="F21" s="174" t="s">
        <v>216</v>
      </c>
      <c r="G21" s="85"/>
    </row>
    <row r="22" spans="2:13" s="83" customFormat="1" ht="18" customHeight="1">
      <c r="B22" s="137" t="s">
        <v>38</v>
      </c>
      <c r="C22" s="179" t="s">
        <v>148</v>
      </c>
      <c r="D22" s="178">
        <v>80</v>
      </c>
      <c r="E22" s="142"/>
      <c r="F22" s="174" t="s">
        <v>131</v>
      </c>
      <c r="G22" s="85"/>
    </row>
    <row r="23" spans="2:13" s="83" customFormat="1" ht="18" customHeight="1">
      <c r="B23" s="137" t="s">
        <v>149</v>
      </c>
      <c r="C23" s="179" t="s">
        <v>150</v>
      </c>
      <c r="D23" s="178">
        <v>30</v>
      </c>
      <c r="E23" s="142"/>
      <c r="F23" s="174" t="s">
        <v>131</v>
      </c>
      <c r="G23" s="85"/>
    </row>
    <row r="24" spans="2:13" s="83" customFormat="1" ht="18" customHeight="1">
      <c r="B24" s="137" t="s">
        <v>151</v>
      </c>
      <c r="C24" s="179" t="s">
        <v>152</v>
      </c>
      <c r="D24" s="178">
        <v>250</v>
      </c>
      <c r="E24" s="142"/>
      <c r="F24" s="174" t="s">
        <v>131</v>
      </c>
      <c r="G24" s="85"/>
    </row>
    <row r="25" spans="2:13" s="83" customFormat="1" ht="18" customHeight="1">
      <c r="B25" s="137" t="s">
        <v>153</v>
      </c>
      <c r="C25" s="179" t="s">
        <v>275</v>
      </c>
      <c r="D25" s="178">
        <v>50</v>
      </c>
      <c r="E25" s="142"/>
      <c r="F25" s="174" t="s">
        <v>131</v>
      </c>
      <c r="G25" s="85"/>
    </row>
    <row r="26" spans="2:13" s="83" customFormat="1" ht="18" customHeight="1">
      <c r="B26" s="137" t="s">
        <v>154</v>
      </c>
      <c r="C26" s="179" t="s">
        <v>155</v>
      </c>
      <c r="D26" s="178">
        <v>30</v>
      </c>
      <c r="E26" s="142"/>
      <c r="F26" s="174" t="s">
        <v>131</v>
      </c>
      <c r="G26" s="85"/>
    </row>
    <row r="27" spans="2:13" s="83" customFormat="1" ht="18" customHeight="1">
      <c r="B27" s="137" t="s">
        <v>156</v>
      </c>
      <c r="C27" s="179" t="s">
        <v>255</v>
      </c>
      <c r="D27" s="178">
        <v>50</v>
      </c>
      <c r="E27" s="142"/>
      <c r="F27" s="174" t="s">
        <v>131</v>
      </c>
      <c r="G27" s="85"/>
    </row>
    <row r="28" spans="2:13" s="83" customFormat="1" ht="18" customHeight="1">
      <c r="B28" s="137" t="s">
        <v>157</v>
      </c>
      <c r="C28" s="179" t="s">
        <v>158</v>
      </c>
      <c r="D28" s="178">
        <v>250</v>
      </c>
      <c r="E28" s="142"/>
      <c r="F28" s="174" t="s">
        <v>131</v>
      </c>
      <c r="G28" s="85"/>
    </row>
    <row r="29" spans="2:13" s="83" customFormat="1" ht="18" customHeight="1">
      <c r="B29" s="137" t="s">
        <v>159</v>
      </c>
      <c r="C29" s="179" t="s">
        <v>160</v>
      </c>
      <c r="D29" s="178">
        <v>45</v>
      </c>
      <c r="E29" s="142"/>
      <c r="F29" s="174" t="s">
        <v>131</v>
      </c>
      <c r="G29" s="85"/>
    </row>
    <row r="30" spans="2:13" s="83" customFormat="1" ht="18" customHeight="1">
      <c r="B30" s="137" t="s">
        <v>161</v>
      </c>
      <c r="C30" s="179" t="s">
        <v>162</v>
      </c>
      <c r="D30" s="178">
        <v>0</v>
      </c>
      <c r="E30" s="142"/>
      <c r="F30" s="174" t="s">
        <v>102</v>
      </c>
      <c r="G30" s="85"/>
    </row>
    <row r="31" spans="2:13" s="83" customFormat="1" ht="18" customHeight="1">
      <c r="B31" s="137" t="s">
        <v>163</v>
      </c>
      <c r="C31" s="179" t="s">
        <v>164</v>
      </c>
      <c r="D31" s="178">
        <v>50</v>
      </c>
      <c r="E31" s="142"/>
      <c r="F31" s="174" t="s">
        <v>131</v>
      </c>
      <c r="G31" s="85"/>
    </row>
    <row r="32" spans="2:13" s="83" customFormat="1" ht="18" customHeight="1">
      <c r="B32" s="137" t="s">
        <v>165</v>
      </c>
      <c r="C32" s="179" t="s">
        <v>166</v>
      </c>
      <c r="D32" s="178">
        <v>80</v>
      </c>
      <c r="E32" s="142"/>
      <c r="F32" s="174" t="s">
        <v>131</v>
      </c>
      <c r="G32" s="85"/>
    </row>
    <row r="33" spans="2:7" s="83" customFormat="1" ht="18" customHeight="1">
      <c r="B33" s="137" t="s">
        <v>167</v>
      </c>
      <c r="C33" s="179" t="s">
        <v>168</v>
      </c>
      <c r="D33" s="178">
        <v>270</v>
      </c>
      <c r="E33" s="142"/>
      <c r="F33" s="174" t="s">
        <v>131</v>
      </c>
      <c r="G33" s="85"/>
    </row>
    <row r="34" spans="2:7" s="83" customFormat="1" ht="18" customHeight="1">
      <c r="B34" s="137" t="s">
        <v>169</v>
      </c>
      <c r="C34" s="179" t="s">
        <v>170</v>
      </c>
      <c r="D34" s="178">
        <v>190</v>
      </c>
      <c r="E34" s="142"/>
      <c r="F34" s="174" t="s">
        <v>131</v>
      </c>
      <c r="G34" s="85"/>
    </row>
    <row r="35" spans="2:7" s="83" customFormat="1" ht="18" customHeight="1">
      <c r="B35" s="137" t="s">
        <v>171</v>
      </c>
      <c r="C35" s="179" t="s">
        <v>172</v>
      </c>
      <c r="D35" s="178">
        <v>110</v>
      </c>
      <c r="E35" s="142"/>
      <c r="F35" s="174" t="s">
        <v>131</v>
      </c>
      <c r="G35" s="85"/>
    </row>
    <row r="36" spans="2:7" s="83" customFormat="1" ht="18" customHeight="1">
      <c r="B36" s="137" t="s">
        <v>173</v>
      </c>
      <c r="C36" s="179" t="s">
        <v>174</v>
      </c>
      <c r="D36" s="178">
        <v>100</v>
      </c>
      <c r="E36" s="142"/>
      <c r="F36" s="174" t="s">
        <v>131</v>
      </c>
      <c r="G36" s="85"/>
    </row>
    <row r="37" spans="2:7" s="83" customFormat="1" ht="18" customHeight="1">
      <c r="B37" s="137" t="s">
        <v>175</v>
      </c>
      <c r="C37" s="179" t="s">
        <v>176</v>
      </c>
      <c r="D37" s="178">
        <v>0</v>
      </c>
      <c r="E37" s="142"/>
      <c r="F37" s="174" t="s">
        <v>131</v>
      </c>
      <c r="G37" s="85"/>
    </row>
    <row r="38" spans="2:7" s="83" customFormat="1" ht="18" customHeight="1">
      <c r="B38" s="137" t="s">
        <v>177</v>
      </c>
      <c r="C38" s="179" t="s">
        <v>178</v>
      </c>
      <c r="D38" s="178">
        <v>90</v>
      </c>
      <c r="E38" s="142"/>
      <c r="F38" s="174" t="s">
        <v>131</v>
      </c>
      <c r="G38" s="85"/>
    </row>
    <row r="39" spans="2:7" s="83" customFormat="1" ht="18" customHeight="1">
      <c r="B39" s="137" t="s">
        <v>123</v>
      </c>
      <c r="C39" s="179" t="s">
        <v>124</v>
      </c>
      <c r="D39" s="178">
        <v>0</v>
      </c>
      <c r="E39" s="142"/>
      <c r="F39" s="174" t="s">
        <v>102</v>
      </c>
      <c r="G39" s="85"/>
    </row>
    <row r="40" spans="2:7" s="83" customFormat="1" ht="18" customHeight="1">
      <c r="B40" s="137" t="s">
        <v>179</v>
      </c>
      <c r="C40" s="179" t="s">
        <v>180</v>
      </c>
      <c r="D40" s="178">
        <v>150</v>
      </c>
      <c r="E40" s="142"/>
      <c r="F40" s="174" t="s">
        <v>131</v>
      </c>
      <c r="G40" s="85"/>
    </row>
    <row r="41" spans="2:7" s="83" customFormat="1" ht="18" customHeight="1">
      <c r="B41" s="137" t="s">
        <v>181</v>
      </c>
      <c r="C41" s="179" t="s">
        <v>182</v>
      </c>
      <c r="D41" s="178">
        <v>0</v>
      </c>
      <c r="E41" s="142"/>
      <c r="F41" s="174" t="s">
        <v>102</v>
      </c>
      <c r="G41" s="85"/>
    </row>
    <row r="42" spans="2:7" s="103" customFormat="1" ht="18" customHeight="1">
      <c r="B42" s="137" t="s">
        <v>183</v>
      </c>
      <c r="C42" s="179" t="s">
        <v>270</v>
      </c>
      <c r="D42" s="178">
        <v>800</v>
      </c>
      <c r="E42" s="142"/>
      <c r="F42" s="174" t="s">
        <v>131</v>
      </c>
    </row>
    <row r="43" spans="2:7" s="103" customFormat="1" ht="18" customHeight="1">
      <c r="B43" s="137" t="s">
        <v>185</v>
      </c>
      <c r="C43" s="180" t="s">
        <v>186</v>
      </c>
      <c r="D43" s="178">
        <v>30</v>
      </c>
      <c r="E43" s="144"/>
      <c r="F43" s="174" t="s">
        <v>131</v>
      </c>
    </row>
    <row r="44" spans="2:7" s="103" customFormat="1" ht="18" customHeight="1">
      <c r="B44" s="137" t="s">
        <v>184</v>
      </c>
      <c r="C44" s="180" t="s">
        <v>276</v>
      </c>
      <c r="D44" s="178">
        <v>180</v>
      </c>
      <c r="E44" s="144"/>
      <c r="F44" s="174" t="s">
        <v>131</v>
      </c>
    </row>
    <row r="45" spans="2:7" s="83" customFormat="1" ht="18" customHeight="1">
      <c r="B45" s="137" t="s">
        <v>190</v>
      </c>
      <c r="C45" s="179" t="s">
        <v>191</v>
      </c>
      <c r="D45" s="178">
        <v>60</v>
      </c>
      <c r="E45" s="142"/>
      <c r="F45" s="174" t="s">
        <v>131</v>
      </c>
      <c r="G45" s="85"/>
    </row>
    <row r="46" spans="2:7" s="83" customFormat="1" ht="18" customHeight="1">
      <c r="B46" s="137" t="s">
        <v>192</v>
      </c>
      <c r="C46" s="179" t="s">
        <v>193</v>
      </c>
      <c r="D46" s="178">
        <v>140</v>
      </c>
      <c r="E46" s="142"/>
      <c r="F46" s="174" t="s">
        <v>131</v>
      </c>
      <c r="G46" s="85"/>
    </row>
    <row r="47" spans="2:7" s="83" customFormat="1" ht="18" customHeight="1">
      <c r="B47" s="137" t="s">
        <v>194</v>
      </c>
      <c r="C47" s="179" t="s">
        <v>195</v>
      </c>
      <c r="D47" s="178">
        <v>110</v>
      </c>
      <c r="E47" s="142"/>
      <c r="F47" s="174" t="s">
        <v>131</v>
      </c>
      <c r="G47" s="85"/>
    </row>
    <row r="48" spans="2:7" s="83" customFormat="1" ht="18" customHeight="1">
      <c r="B48" s="137" t="s">
        <v>125</v>
      </c>
      <c r="C48" s="179" t="s">
        <v>126</v>
      </c>
      <c r="D48" s="178">
        <v>0</v>
      </c>
      <c r="E48" s="142"/>
      <c r="F48" s="174" t="s">
        <v>102</v>
      </c>
      <c r="G48" s="85"/>
    </row>
    <row r="49" spans="2:7" s="83" customFormat="1" ht="18" customHeight="1">
      <c r="B49" s="137" t="s">
        <v>187</v>
      </c>
      <c r="C49" s="179" t="s">
        <v>188</v>
      </c>
      <c r="D49" s="178">
        <v>0</v>
      </c>
      <c r="E49" s="142"/>
      <c r="F49" s="174" t="s">
        <v>131</v>
      </c>
      <c r="G49" s="85"/>
    </row>
    <row r="50" spans="2:7" s="83" customFormat="1" ht="18" customHeight="1">
      <c r="B50" s="137" t="s">
        <v>196</v>
      </c>
      <c r="C50" s="179" t="s">
        <v>197</v>
      </c>
      <c r="D50" s="178">
        <v>120</v>
      </c>
      <c r="E50" s="142"/>
      <c r="F50" s="174" t="s">
        <v>131</v>
      </c>
      <c r="G50" s="85"/>
    </row>
    <row r="51" spans="2:7" s="83" customFormat="1" ht="18" customHeight="1">
      <c r="B51" s="137" t="s">
        <v>198</v>
      </c>
      <c r="C51" s="179" t="s">
        <v>199</v>
      </c>
      <c r="D51" s="178">
        <v>20</v>
      </c>
      <c r="E51" s="142"/>
      <c r="F51" s="174" t="s">
        <v>131</v>
      </c>
      <c r="G51" s="85"/>
    </row>
    <row r="52" spans="2:7" s="83" customFormat="1" ht="18" customHeight="1">
      <c r="B52" s="137" t="s">
        <v>264</v>
      </c>
      <c r="C52" s="179" t="s">
        <v>271</v>
      </c>
      <c r="D52" s="178">
        <v>200</v>
      </c>
      <c r="E52" s="142"/>
      <c r="F52" s="174" t="s">
        <v>131</v>
      </c>
      <c r="G52" s="85"/>
    </row>
    <row r="53" spans="2:7" s="83" customFormat="1" ht="18" customHeight="1">
      <c r="B53" s="137" t="s">
        <v>264</v>
      </c>
      <c r="C53" s="179" t="s">
        <v>288</v>
      </c>
      <c r="D53" s="178">
        <v>150</v>
      </c>
      <c r="E53" s="142"/>
      <c r="F53" s="174" t="s">
        <v>286</v>
      </c>
      <c r="G53" s="85"/>
    </row>
    <row r="54" spans="2:7" s="83" customFormat="1" ht="18" customHeight="1">
      <c r="B54" s="137" t="s">
        <v>265</v>
      </c>
      <c r="C54" s="179" t="s">
        <v>290</v>
      </c>
      <c r="D54" s="178">
        <v>299</v>
      </c>
      <c r="E54" s="142"/>
      <c r="F54" s="174" t="s">
        <v>286</v>
      </c>
      <c r="G54" s="85"/>
    </row>
    <row r="55" spans="2:7" s="83" customFormat="1" ht="18" customHeight="1">
      <c r="B55" s="137" t="s">
        <v>265</v>
      </c>
      <c r="C55" s="179" t="s">
        <v>289</v>
      </c>
      <c r="D55" s="178">
        <v>349</v>
      </c>
      <c r="E55" s="142"/>
      <c r="F55" s="174" t="s">
        <v>131</v>
      </c>
      <c r="G55" s="85"/>
    </row>
    <row r="56" spans="2:7" s="83" customFormat="1" ht="18" customHeight="1">
      <c r="B56" s="137" t="s">
        <v>189</v>
      </c>
      <c r="C56" s="179" t="s">
        <v>277</v>
      </c>
      <c r="D56" s="178">
        <v>210</v>
      </c>
      <c r="E56" s="142"/>
      <c r="F56" s="174" t="s">
        <v>131</v>
      </c>
      <c r="G56" s="85"/>
    </row>
    <row r="57" spans="2:7" s="83" customFormat="1" ht="18" customHeight="1">
      <c r="B57" s="137" t="s">
        <v>200</v>
      </c>
      <c r="C57" s="179" t="s">
        <v>201</v>
      </c>
      <c r="D57" s="178">
        <v>50</v>
      </c>
      <c r="E57" s="142"/>
      <c r="F57" s="174" t="s">
        <v>131</v>
      </c>
      <c r="G57" s="85"/>
    </row>
    <row r="58" spans="2:7" s="83" customFormat="1" ht="18" customHeight="1">
      <c r="B58" s="137" t="s">
        <v>202</v>
      </c>
      <c r="C58" s="179" t="s">
        <v>203</v>
      </c>
      <c r="D58" s="178">
        <v>20</v>
      </c>
      <c r="E58" s="142"/>
      <c r="F58" s="174" t="s">
        <v>131</v>
      </c>
      <c r="G58" s="85"/>
    </row>
    <row r="59" spans="2:7" s="83" customFormat="1" ht="18" customHeight="1">
      <c r="B59" s="137" t="s">
        <v>127</v>
      </c>
      <c r="C59" s="179" t="s">
        <v>128</v>
      </c>
      <c r="D59" s="178">
        <v>0</v>
      </c>
      <c r="E59" s="142"/>
      <c r="F59" s="174" t="s">
        <v>102</v>
      </c>
      <c r="G59" s="85"/>
    </row>
    <row r="60" spans="2:7" s="83" customFormat="1" ht="18" customHeight="1">
      <c r="B60" s="137" t="s">
        <v>204</v>
      </c>
      <c r="C60" s="179" t="s">
        <v>205</v>
      </c>
      <c r="D60" s="178">
        <v>200</v>
      </c>
      <c r="E60" s="142"/>
      <c r="F60" s="174" t="s">
        <v>131</v>
      </c>
      <c r="G60" s="85"/>
    </row>
    <row r="61" spans="2:7" s="83" customFormat="1" ht="18" customHeight="1">
      <c r="B61" s="137" t="s">
        <v>206</v>
      </c>
      <c r="C61" s="179" t="s">
        <v>207</v>
      </c>
      <c r="D61" s="178">
        <v>230</v>
      </c>
      <c r="E61" s="142"/>
      <c r="F61" s="174" t="s">
        <v>131</v>
      </c>
      <c r="G61" s="85"/>
    </row>
    <row r="62" spans="2:7" s="83" customFormat="1" ht="18" customHeight="1">
      <c r="B62" s="137" t="s">
        <v>208</v>
      </c>
      <c r="C62" s="179" t="s">
        <v>209</v>
      </c>
      <c r="D62" s="178">
        <v>150</v>
      </c>
      <c r="E62" s="142"/>
      <c r="F62" s="174" t="s">
        <v>131</v>
      </c>
      <c r="G62" s="85"/>
    </row>
    <row r="63" spans="2:7" s="83" customFormat="1" ht="18" customHeight="1">
      <c r="B63" s="137" t="s">
        <v>210</v>
      </c>
      <c r="C63" s="179" t="s">
        <v>211</v>
      </c>
      <c r="D63" s="178">
        <v>90</v>
      </c>
      <c r="E63" s="142"/>
      <c r="F63" s="174" t="s">
        <v>131</v>
      </c>
      <c r="G63" s="85"/>
    </row>
    <row r="64" spans="2:7" s="83" customFormat="1" ht="18" customHeight="1">
      <c r="B64" s="137" t="s">
        <v>212</v>
      </c>
      <c r="C64" s="179" t="s">
        <v>213</v>
      </c>
      <c r="D64" s="178">
        <v>40</v>
      </c>
      <c r="E64" s="142"/>
      <c r="F64" s="174" t="s">
        <v>131</v>
      </c>
      <c r="G64" s="85"/>
    </row>
    <row r="65" spans="2:7" s="83" customFormat="1" ht="18" customHeight="1">
      <c r="B65" s="137" t="s">
        <v>214</v>
      </c>
      <c r="C65" s="179" t="s">
        <v>215</v>
      </c>
      <c r="D65" s="178">
        <v>230</v>
      </c>
      <c r="E65" s="142"/>
      <c r="F65" s="174" t="s">
        <v>102</v>
      </c>
      <c r="G65" s="85"/>
    </row>
    <row r="66" spans="2:7" s="83" customFormat="1" ht="18" customHeight="1">
      <c r="B66" s="137" t="s">
        <v>217</v>
      </c>
      <c r="C66" s="179" t="s">
        <v>218</v>
      </c>
      <c r="D66" s="178">
        <v>60</v>
      </c>
      <c r="E66" s="142"/>
      <c r="F66" s="174" t="s">
        <v>131</v>
      </c>
      <c r="G66" s="85"/>
    </row>
    <row r="67" spans="2:7" s="83" customFormat="1" ht="18" customHeight="1">
      <c r="B67" s="137" t="s">
        <v>219</v>
      </c>
      <c r="C67" s="179" t="s">
        <v>220</v>
      </c>
      <c r="D67" s="178">
        <v>250</v>
      </c>
      <c r="E67" s="142"/>
      <c r="F67" s="174" t="s">
        <v>131</v>
      </c>
      <c r="G67" s="85"/>
    </row>
    <row r="68" spans="2:7" s="83" customFormat="1" ht="18" customHeight="1">
      <c r="B68" s="137" t="s">
        <v>250</v>
      </c>
      <c r="C68" s="179" t="s">
        <v>278</v>
      </c>
      <c r="D68" s="178">
        <v>200</v>
      </c>
      <c r="E68" s="142"/>
      <c r="F68" s="174" t="s">
        <v>286</v>
      </c>
      <c r="G68" s="85"/>
    </row>
    <row r="69" spans="2:7" s="83" customFormat="1" ht="18" customHeight="1">
      <c r="B69" s="137" t="s">
        <v>223</v>
      </c>
      <c r="C69" s="179" t="s">
        <v>224</v>
      </c>
      <c r="D69" s="178">
        <v>50</v>
      </c>
      <c r="E69" s="142"/>
      <c r="F69" s="174" t="s">
        <v>131</v>
      </c>
      <c r="G69" s="85"/>
    </row>
    <row r="70" spans="2:7" s="83" customFormat="1" ht="18" customHeight="1">
      <c r="B70" s="137" t="s">
        <v>225</v>
      </c>
      <c r="C70" s="179" t="s">
        <v>226</v>
      </c>
      <c r="D70" s="178">
        <v>60</v>
      </c>
      <c r="E70" s="142"/>
      <c r="F70" s="174" t="s">
        <v>131</v>
      </c>
      <c r="G70" s="85"/>
    </row>
    <row r="71" spans="2:7" s="83" customFormat="1" ht="18" customHeight="1">
      <c r="B71" s="137" t="s">
        <v>221</v>
      </c>
      <c r="C71" s="179" t="s">
        <v>222</v>
      </c>
      <c r="D71" s="178">
        <v>250</v>
      </c>
      <c r="E71" s="142"/>
      <c r="F71" s="174" t="s">
        <v>131</v>
      </c>
      <c r="G71" s="85"/>
    </row>
    <row r="72" spans="2:7" s="77" customFormat="1" ht="18" customHeight="1">
      <c r="B72" s="137" t="s">
        <v>252</v>
      </c>
      <c r="C72" s="179" t="s">
        <v>279</v>
      </c>
      <c r="D72" s="178">
        <v>15</v>
      </c>
      <c r="E72" s="142"/>
      <c r="F72" s="174" t="s">
        <v>102</v>
      </c>
      <c r="G72" s="85"/>
    </row>
    <row r="73" spans="2:7" s="77" customFormat="1" ht="18" customHeight="1">
      <c r="B73" s="137" t="s">
        <v>227</v>
      </c>
      <c r="C73" s="179" t="s">
        <v>262</v>
      </c>
      <c r="D73" s="178">
        <v>30</v>
      </c>
      <c r="E73" s="142"/>
      <c r="F73" s="174" t="s">
        <v>131</v>
      </c>
      <c r="G73" s="85"/>
    </row>
    <row r="74" spans="2:7" s="77" customFormat="1" ht="18" customHeight="1">
      <c r="B74" s="137" t="s">
        <v>261</v>
      </c>
      <c r="C74" s="179" t="s">
        <v>263</v>
      </c>
      <c r="D74" s="178">
        <v>30</v>
      </c>
      <c r="E74" s="142"/>
      <c r="F74" s="174" t="s">
        <v>131</v>
      </c>
      <c r="G74" s="85"/>
    </row>
    <row r="75" spans="2:7" ht="18" customHeight="1">
      <c r="B75" s="137" t="s">
        <v>228</v>
      </c>
      <c r="C75" s="179" t="s">
        <v>229</v>
      </c>
      <c r="D75" s="178">
        <v>300</v>
      </c>
      <c r="E75" s="142"/>
      <c r="F75" s="174" t="s">
        <v>131</v>
      </c>
      <c r="G75" s="85"/>
    </row>
    <row r="76" spans="2:7" ht="18" customHeight="1">
      <c r="B76" s="137" t="s">
        <v>230</v>
      </c>
      <c r="C76" s="179" t="s">
        <v>231</v>
      </c>
      <c r="D76" s="178">
        <v>60</v>
      </c>
      <c r="E76" s="144"/>
      <c r="F76" s="174" t="s">
        <v>286</v>
      </c>
      <c r="G76" s="85"/>
    </row>
    <row r="77" spans="2:7" ht="18" customHeight="1">
      <c r="B77" s="137" t="s">
        <v>232</v>
      </c>
      <c r="C77" s="179" t="s">
        <v>280</v>
      </c>
      <c r="D77" s="178">
        <v>0</v>
      </c>
      <c r="E77" s="144"/>
      <c r="F77" s="174" t="s">
        <v>286</v>
      </c>
      <c r="G77" s="85"/>
    </row>
    <row r="78" spans="2:7" ht="18" customHeight="1">
      <c r="B78" s="137" t="s">
        <v>251</v>
      </c>
      <c r="C78" s="179" t="s">
        <v>281</v>
      </c>
      <c r="D78" s="178">
        <v>20</v>
      </c>
      <c r="E78" s="144"/>
      <c r="F78" s="174" t="s">
        <v>286</v>
      </c>
      <c r="G78" s="85"/>
    </row>
    <row r="79" spans="2:7" ht="18" customHeight="1">
      <c r="B79" s="137" t="s">
        <v>233</v>
      </c>
      <c r="C79" s="179" t="s">
        <v>234</v>
      </c>
      <c r="D79" s="178">
        <v>0</v>
      </c>
      <c r="E79" s="144"/>
      <c r="F79" s="174" t="s">
        <v>216</v>
      </c>
      <c r="G79" s="85"/>
    </row>
    <row r="80" spans="2:7" ht="18" customHeight="1">
      <c r="B80" s="137" t="s">
        <v>235</v>
      </c>
      <c r="C80" s="179" t="s">
        <v>236</v>
      </c>
      <c r="D80" s="178">
        <v>210</v>
      </c>
      <c r="E80" s="144"/>
      <c r="F80" s="174" t="s">
        <v>216</v>
      </c>
      <c r="G80" s="85"/>
    </row>
    <row r="81" spans="2:7" ht="18" customHeight="1">
      <c r="B81" s="137" t="s">
        <v>237</v>
      </c>
      <c r="C81" s="179" t="s">
        <v>238</v>
      </c>
      <c r="D81" s="178">
        <v>30</v>
      </c>
      <c r="E81" s="144"/>
      <c r="F81" s="174" t="s">
        <v>131</v>
      </c>
      <c r="G81" s="85"/>
    </row>
    <row r="82" spans="2:7" s="128" customFormat="1" ht="18" customHeight="1">
      <c r="B82" s="137" t="s">
        <v>282</v>
      </c>
      <c r="C82" s="179" t="s">
        <v>239</v>
      </c>
      <c r="D82" s="178">
        <v>0</v>
      </c>
      <c r="E82" s="144"/>
      <c r="F82" s="174" t="s">
        <v>216</v>
      </c>
    </row>
    <row r="83" spans="2:7" ht="18" customHeight="1">
      <c r="B83" s="139" t="s">
        <v>254</v>
      </c>
      <c r="C83" s="179" t="s">
        <v>283</v>
      </c>
      <c r="D83" s="178">
        <v>210</v>
      </c>
      <c r="E83" s="145"/>
      <c r="F83" s="174" t="s">
        <v>286</v>
      </c>
    </row>
    <row r="84" spans="2:7" ht="18" customHeight="1">
      <c r="B84" s="139" t="s">
        <v>111</v>
      </c>
      <c r="C84" s="179" t="s">
        <v>240</v>
      </c>
      <c r="D84" s="178">
        <v>0</v>
      </c>
      <c r="E84" s="144"/>
      <c r="F84" s="174" t="s">
        <v>216</v>
      </c>
    </row>
    <row r="85" spans="2:7" ht="18" customHeight="1">
      <c r="B85" s="139" t="s">
        <v>241</v>
      </c>
      <c r="C85" s="179" t="s">
        <v>242</v>
      </c>
      <c r="D85" s="178">
        <v>0</v>
      </c>
      <c r="E85" s="144"/>
      <c r="F85" s="174" t="s">
        <v>286</v>
      </c>
    </row>
    <row r="86" spans="2:7" ht="18" customHeight="1">
      <c r="B86" s="139" t="s">
        <v>243</v>
      </c>
      <c r="C86" s="179" t="s">
        <v>284</v>
      </c>
      <c r="D86" s="178">
        <v>0</v>
      </c>
      <c r="E86" s="144"/>
      <c r="F86" s="174" t="s">
        <v>286</v>
      </c>
    </row>
    <row r="87" spans="2:7" ht="18" customHeight="1">
      <c r="B87" s="139" t="s">
        <v>256</v>
      </c>
      <c r="C87" s="179" t="s">
        <v>285</v>
      </c>
      <c r="D87" s="178">
        <v>60</v>
      </c>
      <c r="E87" s="144"/>
      <c r="F87" s="174" t="s">
        <v>286</v>
      </c>
    </row>
    <row r="88" spans="2:7" ht="18" customHeight="1">
      <c r="B88" s="139" t="s">
        <v>244</v>
      </c>
      <c r="C88" s="179" t="s">
        <v>245</v>
      </c>
      <c r="D88" s="178">
        <v>70</v>
      </c>
      <c r="E88" s="144"/>
      <c r="F88" s="174" t="s">
        <v>131</v>
      </c>
    </row>
    <row r="89" spans="2:7" ht="18" customHeight="1">
      <c r="B89" s="139" t="s">
        <v>246</v>
      </c>
      <c r="C89" s="179" t="s">
        <v>247</v>
      </c>
      <c r="D89" s="178">
        <v>20</v>
      </c>
      <c r="E89" s="144"/>
      <c r="F89" s="174" t="s">
        <v>131</v>
      </c>
    </row>
    <row r="90" spans="2:7" ht="18" customHeight="1">
      <c r="B90" s="140" t="s">
        <v>248</v>
      </c>
      <c r="C90" s="179" t="s">
        <v>249</v>
      </c>
      <c r="D90" s="178">
        <v>60</v>
      </c>
      <c r="E90" s="144"/>
      <c r="F90" s="174" t="s">
        <v>131</v>
      </c>
    </row>
    <row r="91" spans="2:7">
      <c r="B91" s="120"/>
      <c r="C91" s="103"/>
      <c r="D91" s="121"/>
      <c r="E91" s="146"/>
    </row>
    <row r="92" spans="2:7">
      <c r="B92" s="120"/>
      <c r="C92" s="103"/>
      <c r="D92" s="121"/>
    </row>
    <row r="93" spans="2:7">
      <c r="B93" s="120"/>
      <c r="C93" s="103"/>
      <c r="D93" s="121"/>
    </row>
    <row r="94" spans="2:7">
      <c r="B94" s="120"/>
      <c r="C94" s="103"/>
      <c r="D94" s="121"/>
    </row>
    <row r="95" spans="2:7">
      <c r="B95" s="120"/>
      <c r="C95" s="103"/>
      <c r="D95" s="121"/>
    </row>
    <row r="96" spans="2:7">
      <c r="B96" s="120"/>
      <c r="C96" s="103"/>
      <c r="D96" s="121"/>
    </row>
    <row r="97" spans="2:4">
      <c r="B97" s="120"/>
      <c r="C97" s="103"/>
      <c r="D97" s="121"/>
    </row>
    <row r="98" spans="2:4">
      <c r="B98" s="120"/>
      <c r="C98" s="103"/>
      <c r="D98" s="121"/>
    </row>
    <row r="99" spans="2:4">
      <c r="B99" s="120"/>
      <c r="C99" s="103"/>
      <c r="D99" s="121"/>
    </row>
    <row r="100" spans="2:4">
      <c r="B100" s="120"/>
      <c r="C100" s="103"/>
      <c r="D100" s="121"/>
    </row>
    <row r="101" spans="2:4">
      <c r="B101" s="120"/>
      <c r="C101" s="103"/>
      <c r="D101" s="121"/>
    </row>
    <row r="102" spans="2:4">
      <c r="B102" s="120"/>
      <c r="C102" s="103"/>
      <c r="D102" s="121"/>
    </row>
    <row r="103" spans="2:4">
      <c r="B103" s="120"/>
      <c r="C103" s="103"/>
      <c r="D103" s="121"/>
    </row>
    <row r="104" spans="2:4">
      <c r="B104" s="120"/>
      <c r="C104" s="103"/>
      <c r="D104" s="121"/>
    </row>
    <row r="105" spans="2:4">
      <c r="B105" s="120"/>
      <c r="C105" s="103"/>
      <c r="D105" s="121"/>
    </row>
    <row r="106" spans="2:4">
      <c r="B106" s="120"/>
      <c r="C106" s="103"/>
      <c r="D106" s="121"/>
    </row>
    <row r="107" spans="2:4">
      <c r="B107" s="120"/>
      <c r="C107" s="103"/>
      <c r="D107" s="121"/>
    </row>
    <row r="108" spans="2:4">
      <c r="B108" s="120"/>
      <c r="C108" s="103"/>
      <c r="D108" s="121"/>
    </row>
    <row r="109" spans="2:4">
      <c r="B109" s="120"/>
      <c r="C109" s="103"/>
      <c r="D109" s="121"/>
    </row>
    <row r="110" spans="2:4">
      <c r="B110" s="120"/>
      <c r="C110" s="103"/>
      <c r="D110" s="121"/>
    </row>
    <row r="111" spans="2:4">
      <c r="B111" s="120"/>
      <c r="C111" s="103"/>
      <c r="D111" s="121"/>
    </row>
    <row r="112" spans="2:4">
      <c r="B112" s="120"/>
      <c r="C112" s="103"/>
      <c r="D112" s="121"/>
    </row>
    <row r="113" spans="2:4">
      <c r="B113" s="120"/>
      <c r="C113" s="103"/>
      <c r="D113" s="121"/>
    </row>
    <row r="114" spans="2:4">
      <c r="B114" s="120"/>
      <c r="C114" s="103"/>
      <c r="D114" s="121"/>
    </row>
    <row r="115" spans="2:4">
      <c r="B115" s="120"/>
      <c r="C115" s="103"/>
      <c r="D115" s="121"/>
    </row>
    <row r="116" spans="2:4">
      <c r="B116" s="120"/>
      <c r="C116" s="103"/>
      <c r="D116" s="121"/>
    </row>
    <row r="117" spans="2:4">
      <c r="B117" s="120"/>
      <c r="C117" s="103"/>
      <c r="D117" s="121"/>
    </row>
    <row r="118" spans="2:4">
      <c r="B118" s="120"/>
      <c r="C118" s="103"/>
      <c r="D118" s="121"/>
    </row>
    <row r="119" spans="2:4">
      <c r="B119" s="120"/>
      <c r="C119" s="103"/>
      <c r="D119" s="121"/>
    </row>
    <row r="120" spans="2:4">
      <c r="B120" s="120"/>
      <c r="C120" s="103"/>
      <c r="D120" s="121"/>
    </row>
    <row r="121" spans="2:4">
      <c r="B121" s="120"/>
      <c r="C121" s="103"/>
      <c r="D121" s="121"/>
    </row>
    <row r="122" spans="2:4">
      <c r="B122" s="120"/>
      <c r="C122" s="103"/>
      <c r="D122" s="121"/>
    </row>
    <row r="123" spans="2:4">
      <c r="B123" s="120"/>
      <c r="C123" s="103"/>
      <c r="D123" s="121"/>
    </row>
    <row r="124" spans="2:4">
      <c r="B124" s="120"/>
      <c r="C124" s="103"/>
      <c r="D124" s="121"/>
    </row>
    <row r="125" spans="2:4">
      <c r="B125" s="120"/>
      <c r="C125" s="103"/>
      <c r="D125" s="121"/>
    </row>
    <row r="126" spans="2:4">
      <c r="B126" s="120"/>
      <c r="C126" s="103"/>
      <c r="D126" s="121"/>
    </row>
    <row r="127" spans="2:4">
      <c r="B127" s="120"/>
      <c r="C127" s="103"/>
      <c r="D127" s="121"/>
    </row>
    <row r="128" spans="2:4">
      <c r="B128" s="120"/>
      <c r="C128" s="103"/>
      <c r="D128" s="121"/>
    </row>
    <row r="129" spans="2:4">
      <c r="B129" s="120"/>
      <c r="C129" s="103"/>
      <c r="D129" s="121"/>
    </row>
    <row r="130" spans="2:4">
      <c r="B130" s="120"/>
      <c r="C130" s="103"/>
      <c r="D130" s="121"/>
    </row>
    <row r="131" spans="2:4">
      <c r="B131" s="120"/>
      <c r="C131" s="103"/>
      <c r="D131" s="121"/>
    </row>
    <row r="132" spans="2:4">
      <c r="B132" s="120"/>
      <c r="C132" s="103"/>
      <c r="D132" s="121"/>
    </row>
    <row r="133" spans="2:4">
      <c r="B133" s="120"/>
      <c r="C133" s="103"/>
      <c r="D133" s="121"/>
    </row>
    <row r="134" spans="2:4">
      <c r="B134" s="120"/>
      <c r="C134" s="103"/>
      <c r="D134" s="121"/>
    </row>
    <row r="135" spans="2:4">
      <c r="B135" s="120"/>
      <c r="C135" s="103"/>
      <c r="D135" s="121"/>
    </row>
    <row r="136" spans="2:4">
      <c r="B136" s="120"/>
      <c r="C136" s="103"/>
      <c r="D136" s="121"/>
    </row>
    <row r="137" spans="2:4">
      <c r="B137" s="120"/>
      <c r="C137" s="103"/>
      <c r="D137" s="121"/>
    </row>
    <row r="138" spans="2:4">
      <c r="B138" s="120"/>
      <c r="C138" s="103"/>
      <c r="D138" s="121"/>
    </row>
    <row r="139" spans="2:4">
      <c r="B139" s="120"/>
      <c r="C139" s="103"/>
      <c r="D139" s="121"/>
    </row>
    <row r="140" spans="2:4">
      <c r="B140" s="120"/>
      <c r="C140" s="103"/>
      <c r="D140" s="121"/>
    </row>
    <row r="141" spans="2:4">
      <c r="B141" s="120"/>
      <c r="C141" s="103"/>
      <c r="D141" s="121"/>
    </row>
    <row r="142" spans="2:4">
      <c r="B142" s="120"/>
      <c r="C142" s="103"/>
      <c r="D142" s="121"/>
    </row>
    <row r="143" spans="2:4">
      <c r="B143" s="120"/>
      <c r="C143" s="103"/>
      <c r="D143" s="121"/>
    </row>
    <row r="144" spans="2:4">
      <c r="B144" s="120"/>
      <c r="C144" s="103"/>
      <c r="D144" s="121"/>
    </row>
    <row r="145" spans="2:8">
      <c r="B145" s="120"/>
      <c r="C145" s="103"/>
      <c r="D145" s="121"/>
    </row>
    <row r="146" spans="2:8">
      <c r="B146" s="120"/>
      <c r="C146" s="103"/>
      <c r="D146" s="121"/>
    </row>
    <row r="147" spans="2:8">
      <c r="B147" s="120"/>
      <c r="C147" s="103"/>
      <c r="D147" s="121"/>
    </row>
    <row r="148" spans="2:8">
      <c r="B148" s="120"/>
      <c r="C148" s="103"/>
      <c r="D148" s="121"/>
    </row>
    <row r="149" spans="2:8">
      <c r="B149" s="120"/>
      <c r="C149" s="103"/>
      <c r="D149" s="121"/>
    </row>
    <row r="150" spans="2:8">
      <c r="B150" s="120"/>
      <c r="C150" s="103"/>
      <c r="D150" s="121"/>
    </row>
    <row r="151" spans="2:8">
      <c r="B151" s="120"/>
      <c r="C151" s="103"/>
      <c r="D151" s="121"/>
    </row>
    <row r="152" spans="2:8">
      <c r="B152" s="104"/>
      <c r="C152" s="104"/>
      <c r="D152" s="122"/>
      <c r="F152" s="104"/>
      <c r="G152" s="93"/>
      <c r="H152" s="93"/>
    </row>
    <row r="153" spans="2:8">
      <c r="B153" s="104"/>
      <c r="C153" s="104"/>
      <c r="D153" s="122"/>
      <c r="F153" s="104"/>
      <c r="G153" s="93"/>
      <c r="H153" s="93"/>
    </row>
    <row r="154" spans="2:8">
      <c r="B154" s="93"/>
      <c r="C154" s="93"/>
      <c r="D154" s="123"/>
      <c r="F154" s="104"/>
      <c r="G154" s="93"/>
      <c r="H154" s="93"/>
    </row>
    <row r="155" spans="2:8">
      <c r="B155" s="93"/>
      <c r="C155" s="93"/>
      <c r="D155" s="123"/>
      <c r="F155" s="104"/>
      <c r="G155" s="93"/>
      <c r="H155" s="93"/>
    </row>
    <row r="156" spans="2:8" s="94" customFormat="1" ht="13.5">
      <c r="B156" s="93"/>
      <c r="C156" s="93"/>
      <c r="D156" s="123"/>
      <c r="E156" s="93"/>
      <c r="F156" s="104"/>
      <c r="G156" s="93"/>
      <c r="H156" s="93"/>
    </row>
    <row r="157" spans="2:8" s="94" customFormat="1" ht="13.5">
      <c r="B157" s="93"/>
      <c r="C157" s="93"/>
      <c r="D157" s="123"/>
      <c r="E157" s="93"/>
      <c r="F157" s="104"/>
      <c r="G157" s="93"/>
      <c r="H157" s="93"/>
    </row>
    <row r="158" spans="2:8" s="94" customFormat="1" ht="13.5">
      <c r="B158" s="93"/>
      <c r="C158" s="93"/>
      <c r="D158" s="123"/>
      <c r="E158" s="93"/>
      <c r="F158" s="104"/>
      <c r="G158" s="93"/>
      <c r="H158" s="93"/>
    </row>
    <row r="159" spans="2:8" s="94" customFormat="1" ht="13.5">
      <c r="B159" s="93"/>
      <c r="C159" s="93"/>
      <c r="D159" s="123"/>
      <c r="E159" s="93"/>
      <c r="F159" s="104"/>
      <c r="G159" s="93"/>
      <c r="H159" s="93"/>
    </row>
    <row r="160" spans="2:8" s="94" customFormat="1" ht="13.5">
      <c r="B160" s="93"/>
      <c r="C160" s="93"/>
      <c r="D160" s="123"/>
      <c r="E160" s="93"/>
      <c r="F160" s="104"/>
      <c r="G160" s="93"/>
      <c r="H160" s="93"/>
    </row>
    <row r="161" spans="2:8" s="94" customFormat="1" ht="13.5">
      <c r="B161" s="93"/>
      <c r="C161" s="93"/>
      <c r="D161" s="123"/>
      <c r="E161" s="93"/>
      <c r="F161" s="104"/>
      <c r="G161" s="93"/>
      <c r="H161" s="93"/>
    </row>
    <row r="162" spans="2:8" s="94" customFormat="1" ht="13.5">
      <c r="B162" s="93"/>
      <c r="C162" s="93"/>
      <c r="D162" s="123"/>
      <c r="E162" s="93"/>
      <c r="F162" s="104"/>
      <c r="G162" s="93"/>
      <c r="H162" s="93"/>
    </row>
    <row r="163" spans="2:8" s="95" customFormat="1" ht="13.5">
      <c r="B163" s="93"/>
      <c r="C163" s="93"/>
      <c r="D163" s="123"/>
      <c r="E163" s="93"/>
      <c r="F163" s="104"/>
      <c r="G163" s="93"/>
      <c r="H163" s="93"/>
    </row>
    <row r="164" spans="2:8" s="95" customFormat="1" ht="13.5">
      <c r="B164" s="93"/>
      <c r="C164" s="93"/>
      <c r="D164" s="123"/>
      <c r="E164" s="93"/>
      <c r="F164" s="104"/>
      <c r="G164" s="93"/>
      <c r="H164" s="93"/>
    </row>
    <row r="165" spans="2:8" s="95" customFormat="1" ht="13.5">
      <c r="B165" s="93"/>
      <c r="C165" s="93"/>
      <c r="D165" s="123"/>
      <c r="E165" s="93"/>
      <c r="F165" s="104"/>
      <c r="G165" s="93"/>
      <c r="H165" s="93"/>
    </row>
    <row r="166" spans="2:8" s="95" customFormat="1" ht="13.5">
      <c r="B166" s="93"/>
      <c r="C166" s="93"/>
      <c r="D166" s="123"/>
      <c r="E166" s="93"/>
      <c r="F166" s="104"/>
      <c r="G166" s="93"/>
      <c r="H166" s="93"/>
    </row>
    <row r="167" spans="2:8" s="95" customFormat="1" ht="13.5">
      <c r="B167" s="93"/>
      <c r="C167" s="93"/>
      <c r="D167" s="123"/>
      <c r="E167" s="93"/>
      <c r="F167" s="104"/>
      <c r="G167" s="93"/>
      <c r="H167" s="93"/>
    </row>
    <row r="168" spans="2:8" s="95" customFormat="1" ht="13.5">
      <c r="B168" s="93"/>
      <c r="C168" s="93"/>
      <c r="D168" s="123"/>
      <c r="E168" s="93"/>
      <c r="F168" s="104"/>
      <c r="G168" s="93"/>
      <c r="H168" s="93"/>
    </row>
    <row r="169" spans="2:8" s="95" customFormat="1" ht="13.5">
      <c r="B169" s="93"/>
      <c r="C169" s="93"/>
      <c r="D169" s="123"/>
      <c r="E169" s="93"/>
      <c r="F169" s="104"/>
      <c r="G169" s="93"/>
      <c r="H169" s="93"/>
    </row>
    <row r="170" spans="2:8" s="95" customFormat="1" ht="13.5">
      <c r="B170" s="93"/>
      <c r="C170" s="93"/>
      <c r="D170" s="123"/>
      <c r="E170" s="93"/>
      <c r="F170" s="104"/>
      <c r="G170" s="93"/>
      <c r="H170" s="93"/>
    </row>
    <row r="171" spans="2:8" s="95" customFormat="1" ht="13.5">
      <c r="B171" s="93"/>
      <c r="C171" s="93"/>
      <c r="D171" s="123"/>
      <c r="E171" s="93"/>
      <c r="F171" s="104"/>
      <c r="G171" s="93"/>
      <c r="H171" s="93"/>
    </row>
    <row r="172" spans="2:8" s="95" customFormat="1" ht="13.5">
      <c r="B172" s="93"/>
      <c r="C172" s="93"/>
      <c r="D172" s="123"/>
      <c r="E172" s="93"/>
      <c r="F172" s="104"/>
      <c r="G172" s="93"/>
      <c r="H172" s="93"/>
    </row>
    <row r="173" spans="2:8">
      <c r="B173" s="93"/>
      <c r="C173" s="93"/>
      <c r="D173" s="123"/>
      <c r="F173" s="104"/>
      <c r="G173" s="93"/>
      <c r="H173" s="93"/>
    </row>
    <row r="174" spans="2:8">
      <c r="B174" s="93"/>
      <c r="C174" s="93"/>
      <c r="D174" s="123"/>
      <c r="F174" s="104"/>
      <c r="G174" s="93"/>
      <c r="H174" s="93"/>
    </row>
    <row r="175" spans="2:8">
      <c r="B175" s="93"/>
      <c r="C175" s="93"/>
      <c r="D175" s="123"/>
      <c r="F175" s="104"/>
      <c r="G175" s="93"/>
      <c r="H175" s="93"/>
    </row>
    <row r="176" spans="2:8">
      <c r="B176" s="93"/>
      <c r="C176" s="93"/>
      <c r="D176" s="123"/>
      <c r="F176" s="104"/>
      <c r="G176" s="93"/>
      <c r="H176" s="93"/>
    </row>
    <row r="177" spans="2:8">
      <c r="B177" s="93"/>
      <c r="C177" s="93"/>
      <c r="D177" s="123"/>
      <c r="F177" s="104"/>
      <c r="G177" s="93"/>
      <c r="H177" s="93"/>
    </row>
  </sheetData>
  <sheetProtection selectLockedCells="1" selectUnlockedCells="1"/>
  <mergeCells count="3">
    <mergeCell ref="C5:C6"/>
    <mergeCell ref="B5:B6"/>
    <mergeCell ref="F5:F6"/>
  </mergeCells>
  <phoneticPr fontId="0" type="noConversion"/>
  <printOptions horizontalCentered="1"/>
  <pageMargins left="0.15748031496062992" right="0.15748031496062992" top="0.19685039370078741" bottom="0.15748031496062992" header="0.15748031496062992" footer="0.15748031496062992"/>
  <pageSetup paperSize="8" scale="7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C3ED114B13A194CA9648BDD94E1CB8C" ma:contentTypeVersion="0" ma:contentTypeDescription="Creare un nuovo documento." ma:contentTypeScope="" ma:versionID="1c7e6694402dfe043f0ca3b87a6ea9b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de2c2bff39701977361371fca1d1563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8D3A05A-45EE-4FF5-A186-5F68CE03537E}"/>
</file>

<file path=customXml/itemProps2.xml><?xml version="1.0" encoding="utf-8"?>
<ds:datastoreItem xmlns:ds="http://schemas.openxmlformats.org/officeDocument/2006/customXml" ds:itemID="{5BD65A62-58F8-4945-895C-1BC0052855F0}"/>
</file>

<file path=customXml/itemProps3.xml><?xml version="1.0" encoding="utf-8"?>
<ds:datastoreItem xmlns:ds="http://schemas.openxmlformats.org/officeDocument/2006/customXml" ds:itemID="{74040DE1-8D0C-45B8-8789-DA48B3833F5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2</vt:i4>
      </vt:variant>
    </vt:vector>
  </HeadingPairs>
  <TitlesOfParts>
    <vt:vector size="7" baseType="lpstr">
      <vt:lpstr>CE 2005</vt:lpstr>
      <vt:lpstr>CE Bdg 2006</vt:lpstr>
      <vt:lpstr>Copertina</vt:lpstr>
      <vt:lpstr>Fiorino Furgone</vt:lpstr>
      <vt:lpstr>OPT Furgone</vt:lpstr>
      <vt:lpstr>'CE 2005'!Area_stampa</vt:lpstr>
      <vt:lpstr>'CE Bdg 2006'!Area_stampa</vt:lpstr>
    </vt:vector>
  </TitlesOfParts>
  <Company>Gruppo FIAT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U051483</dc:creator>
  <cp:lastModifiedBy>CommBus</cp:lastModifiedBy>
  <cp:lastPrinted>2016-02-19T15:43:48Z</cp:lastPrinted>
  <dcterms:created xsi:type="dcterms:W3CDTF">2005-05-23T08:17:16Z</dcterms:created>
  <dcterms:modified xsi:type="dcterms:W3CDTF">2016-02-19T15:43:54Z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0x0101003C3ED114B13A194CA9648BDD94E1CB8C</vt:lpwstr>
  </property>
</Properties>
</file>